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tdainc4all-my.sharepoint.com/personal/slathom_tdainc_org/Documents/TDA/Current Projects/Homebuyer Tools + Training/Pittsburgh HB 2023/Week 3/"/>
    </mc:Choice>
  </mc:AlternateContent>
  <xr:revisionPtr revIDLastSave="50" documentId="8_{2D050E05-48BF-4D52-82BB-65753D7284CF}" xr6:coauthVersionLast="47" xr6:coauthVersionMax="47" xr10:uidLastSave="{501059A8-9D58-48BE-8933-C049C7C414D0}"/>
  <bookViews>
    <workbookView xWindow="1440" yWindow="1440" windowWidth="28800" windowHeight="15320" firstSheet="1" activeTab="1" xr2:uid="{17ABFE93-D450-4DE8-ACA2-C61E4BBF9DB6}"/>
  </bookViews>
  <sheets>
    <sheet name="Version Notes" sheetId="3" state="hidden" r:id="rId1"/>
    <sheet name="General Instructions" sheetId="1" r:id="rId2"/>
    <sheet name="Program Affordability Range" sheetId="2" r:id="rId3"/>
  </sheets>
  <definedNames>
    <definedName name="_xlnm.Print_Area" localSheetId="1">'General Instructions'!$A$1:$H$41</definedName>
    <definedName name="_xlnm.Print_Area" localSheetId="2">'Program Affordability Range'!$C$1:$K$55</definedName>
  </definedNames>
  <calcPr calcId="191029" iterate="1" iterateCount="100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0" i="2" l="1"/>
  <c r="D14" i="2"/>
  <c r="D39" i="2"/>
  <c r="D41" i="2"/>
  <c r="D42" i="2"/>
  <c r="D43" i="2"/>
  <c r="D24" i="2"/>
  <c r="D45" i="2"/>
  <c r="D47" i="2"/>
  <c r="D50" i="2"/>
  <c r="F8" i="2"/>
  <c r="E9" i="2"/>
  <c r="E16" i="2"/>
  <c r="F16" i="2"/>
  <c r="D13" i="2"/>
  <c r="E42" i="2"/>
  <c r="D37" i="2"/>
  <c r="F12" i="2"/>
  <c r="E21" i="2"/>
  <c r="F9" i="2"/>
  <c r="F22" i="2"/>
  <c r="F21" i="2"/>
  <c r="F18" i="2"/>
  <c r="E18" i="2"/>
  <c r="E22" i="2"/>
  <c r="A16" i="2"/>
  <c r="A17" i="2"/>
  <c r="A18" i="2"/>
  <c r="D19" i="2"/>
  <c r="D26" i="2"/>
  <c r="D30" i="2"/>
  <c r="D31" i="2"/>
  <c r="F43" i="2"/>
  <c r="D32" i="2"/>
  <c r="E50" i="2"/>
  <c r="F50" i="2"/>
  <c r="D51" i="2"/>
  <c r="F51" i="2"/>
  <c r="D53" i="2"/>
  <c r="E53" i="2"/>
  <c r="D54" i="2"/>
  <c r="E54" i="2"/>
  <c r="D55" i="2"/>
  <c r="D52" i="2"/>
  <c r="F52" i="2"/>
  <c r="E51" i="2"/>
  <c r="F54" i="2"/>
  <c r="F55" i="2"/>
  <c r="E55" i="2"/>
  <c r="F53" i="2"/>
  <c r="E52" i="2"/>
</calcChain>
</file>

<file path=xl/sharedStrings.xml><?xml version="1.0" encoding="utf-8"?>
<sst xmlns="http://schemas.openxmlformats.org/spreadsheetml/2006/main" count="40" uniqueCount="39">
  <si>
    <t>Total Downpayment/Closing Costs</t>
  </si>
  <si>
    <t>Target Housing Ratio</t>
  </si>
  <si>
    <t>Total Monthly Payment</t>
  </si>
  <si>
    <t>Total Monthly Escrow Payment (Tax/Insurance/Fees)</t>
  </si>
  <si>
    <t>Principal, Interest, &amp; MIP Payment</t>
  </si>
  <si>
    <t>Annual Mortgage Insurance Premium Rate</t>
  </si>
  <si>
    <t>Buyer Cash Needed for Downpayment/Closings (if unassisted)</t>
  </si>
  <si>
    <t>Max Mortgage Based on Value</t>
  </si>
  <si>
    <t>Allowable LTV</t>
  </si>
  <si>
    <t>Total Cash Needed (if unassisted)</t>
  </si>
  <si>
    <t>Purchase/Sales Price</t>
  </si>
  <si>
    <t>Date</t>
  </si>
  <si>
    <t>Property</t>
  </si>
  <si>
    <t>See instructions to right ---&gt;</t>
  </si>
  <si>
    <t>Completed By</t>
  </si>
  <si>
    <t>Association and/or Ground Lease Fees (Annual)</t>
  </si>
  <si>
    <t>HOME Homebuyer Program Feasibility Tool</t>
  </si>
  <si>
    <t>50% AMI  for 4-person household (used for calc, not defining target)</t>
  </si>
  <si>
    <t>Notes</t>
  </si>
  <si>
    <t>(Known or typical house, unknown buyer)</t>
  </si>
  <si>
    <t>HH of 4@50% AMI is basis for AMI chart, not the target income per se</t>
  </si>
  <si>
    <t>Minimum. Buyer Profile - If UNASSISTED</t>
  </si>
  <si>
    <t>Minimum. Buyer Profile - With Assistance</t>
  </si>
  <si>
    <t>PITI (and MIP/PMI) After Mortgage Write-Down</t>
  </si>
  <si>
    <t>Some warnings shown when blank will be cleared once data is entered.</t>
  </si>
  <si>
    <t>Cash Investment Needed From Buyer @ Closing</t>
  </si>
  <si>
    <t>Projected Buyer Cash (e.g., min. buyer investment expected)</t>
  </si>
  <si>
    <t>https://www.freddiemac.com/pmms</t>
  </si>
  <si>
    <t>Buyer Assistance Needed for DPA/Closing</t>
  </si>
  <si>
    <t>Minimum Monthly Income @ full housing ratio in line 19</t>
  </si>
  <si>
    <t>Minimum Annual Income required (if unassisted)</t>
  </si>
  <si>
    <t>Maximum HOME Assistance Available</t>
  </si>
  <si>
    <t>Maximum Total Buyer Assistance Available (All sources)</t>
  </si>
  <si>
    <t>Minimum Mortgage Needed at Maximum Assistance</t>
  </si>
  <si>
    <t>Minimum Income Needed at Maximum Assistance</t>
  </si>
  <si>
    <t>08.27.2023 SSL: Added line for other, non-HOME buyer assistance (line 21) and for resulting total of max assistance available (line 22); adjusted line numbering below and instructions. Added "warnings" to lines 2 and 7 if 0 is entered or line is not completed.</t>
  </si>
  <si>
    <t>Version Notes</t>
  </si>
  <si>
    <t xml:space="preserve">Maximum Other Buyer Assistance Available (Non-HOME) </t>
  </si>
  <si>
    <t>HOME Income Limits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</si>
</sst>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quot;#,##0"/>
    <numFmt numFmtId="166" formatCode="0.00000"/>
    <numFmt numFmtId="167" formatCode="0.000%"/>
  </numFmts>
  <fonts count="16" x14ac:knownFonts="1">
    <font>
      <sz val="12"/>
      <name val="Arial"/>
    </font>
    <font>
      <b/>
      <sz val="16"/>
      <name val="Calibri"/>
      <family val="2"/>
      <scheme val="minor"/>
    </font>
    <font>
      <sz val="11"/>
      <name val="Calibri"/>
      <family val="2"/>
      <scheme val="minor"/>
    </font>
    <font>
      <sz val="12"/>
      <name val="Arial"/>
      <family val="2"/>
    </font>
    <font>
      <b/>
      <sz val="11"/>
      <name val="Calibri"/>
      <family val="2"/>
      <scheme val="minor"/>
    </font>
    <font>
      <u/>
      <sz val="12"/>
      <color theme="10"/>
      <name val="Arial"/>
      <family val="2"/>
    </font>
    <font>
      <sz val="11"/>
      <name val="Bierstadt"/>
      <family val="2"/>
    </font>
    <font>
      <b/>
      <sz val="11"/>
      <name val="Bierstadt"/>
      <family val="2"/>
    </font>
    <font>
      <b/>
      <i/>
      <sz val="11"/>
      <color theme="0"/>
      <name val="Bierstadt"/>
      <family val="2"/>
    </font>
    <font>
      <b/>
      <i/>
      <sz val="11"/>
      <color rgb="FFFF0000"/>
      <name val="Bierstadt"/>
      <family val="2"/>
    </font>
    <font>
      <sz val="11"/>
      <color theme="0"/>
      <name val="Bierstadt"/>
      <family val="2"/>
    </font>
    <font>
      <i/>
      <sz val="11"/>
      <name val="Bierstadt"/>
      <family val="2"/>
    </font>
    <font>
      <i/>
      <sz val="11"/>
      <color rgb="FFFF0000"/>
      <name val="Bierstadt"/>
      <family val="2"/>
    </font>
    <font>
      <u/>
      <sz val="11"/>
      <color theme="10"/>
      <name val="Bierstadt"/>
      <family val="2"/>
    </font>
    <font>
      <b/>
      <i/>
      <sz val="11"/>
      <name val="Bierstadt"/>
      <family val="2"/>
    </font>
    <font>
      <b/>
      <sz val="10.75"/>
      <name val="Bierstadt"/>
      <family val="2"/>
    </font>
  </fonts>
  <fills count="6">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rgb="FFFFFFCC"/>
        <bgColor indexed="64"/>
      </patternFill>
    </fill>
  </fills>
  <borders count="27">
    <border>
      <left/>
      <right/>
      <top/>
      <bottom/>
      <diagonal/>
    </border>
    <border>
      <left style="thin">
        <color auto="1"/>
      </left>
      <right style="medium">
        <color auto="1"/>
      </right>
      <top style="thin">
        <color auto="1"/>
      </top>
      <bottom style="medium">
        <color auto="1"/>
      </bottom>
      <diagonal/>
    </border>
    <border>
      <left style="thin">
        <color indexed="64"/>
      </left>
      <right style="thin">
        <color indexed="64"/>
      </right>
      <top style="thin">
        <color indexed="64"/>
      </top>
      <bottom style="medium">
        <color indexed="64"/>
      </bottom>
      <diagonal/>
    </border>
    <border>
      <left style="medium">
        <color auto="1"/>
      </left>
      <right/>
      <top style="thin">
        <color auto="1"/>
      </top>
      <bottom style="medium">
        <color auto="1"/>
      </bottom>
      <diagonal/>
    </border>
    <border>
      <left style="thin">
        <color auto="1"/>
      </left>
      <right style="medium">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auto="1"/>
      </left>
      <right/>
      <top/>
      <bottom/>
      <diagonal/>
    </border>
    <border>
      <left style="medium">
        <color auto="1"/>
      </left>
      <right/>
      <top style="thin">
        <color auto="1"/>
      </top>
      <bottom/>
      <diagonal/>
    </border>
    <border>
      <left/>
      <right style="medium">
        <color indexed="64"/>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medium">
        <color auto="1"/>
      </left>
      <right/>
      <top/>
      <bottom style="thin">
        <color auto="1"/>
      </bottom>
      <diagonal/>
    </border>
    <border>
      <left style="thin">
        <color auto="1"/>
      </left>
      <right style="medium">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indexed="64"/>
      </left>
      <right/>
      <top style="thin">
        <color indexed="64"/>
      </top>
      <bottom/>
      <diagonal/>
    </border>
    <border>
      <left style="thin">
        <color auto="1"/>
      </left>
      <right/>
      <top/>
      <bottom style="thin">
        <color auto="1"/>
      </bottom>
      <diagonal/>
    </border>
    <border>
      <left style="thin">
        <color auto="1"/>
      </left>
      <right/>
      <top/>
      <bottom style="medium">
        <color indexed="64"/>
      </bottom>
      <diagonal/>
    </border>
    <border>
      <left/>
      <right style="medium">
        <color indexed="64"/>
      </right>
      <top style="thin">
        <color auto="1"/>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auto="1"/>
      </bottom>
      <diagonal/>
    </border>
  </borders>
  <cellStyleXfs count="3">
    <xf numFmtId="0" fontId="0" fillId="0" borderId="0"/>
    <xf numFmtId="9" fontId="3" fillId="0" borderId="0" applyFont="0" applyFill="0" applyBorder="0" applyAlignment="0" applyProtection="0"/>
    <xf numFmtId="0" fontId="5" fillId="0" borderId="0" applyNumberFormat="0" applyFill="0" applyBorder="0" applyAlignment="0" applyProtection="0"/>
  </cellStyleXfs>
  <cellXfs count="77">
    <xf numFmtId="0" fontId="0" fillId="0" borderId="0" xfId="0"/>
    <xf numFmtId="0" fontId="2" fillId="0" borderId="0" xfId="0" applyFont="1"/>
    <xf numFmtId="0" fontId="4" fillId="0" borderId="0" xfId="0" applyFont="1" applyAlignment="1">
      <alignment horizontal="center"/>
    </xf>
    <xf numFmtId="0" fontId="2" fillId="0" borderId="5" xfId="0" applyFont="1" applyBorder="1" applyAlignment="1">
      <alignment wrapText="1"/>
    </xf>
    <xf numFmtId="0" fontId="2" fillId="0" borderId="5" xfId="0" applyFont="1" applyBorder="1"/>
    <xf numFmtId="0" fontId="6" fillId="0" borderId="0" xfId="0" applyFont="1"/>
    <xf numFmtId="0" fontId="7" fillId="0" borderId="0" xfId="0" applyFont="1"/>
    <xf numFmtId="165" fontId="6" fillId="0" borderId="0" xfId="0" applyNumberFormat="1" applyFont="1"/>
    <xf numFmtId="0" fontId="8" fillId="0" borderId="0" xfId="0" applyFont="1" applyAlignment="1">
      <alignment horizontal="center"/>
    </xf>
    <xf numFmtId="0" fontId="9" fillId="0" borderId="0" xfId="0" applyFont="1"/>
    <xf numFmtId="0" fontId="9" fillId="0" borderId="0" xfId="0" applyFont="1" applyAlignment="1">
      <alignment horizontal="left" indent="1"/>
    </xf>
    <xf numFmtId="0" fontId="10" fillId="0" borderId="0" xfId="0" applyFont="1" applyAlignment="1">
      <alignment horizontal="center"/>
    </xf>
    <xf numFmtId="14" fontId="11" fillId="5" borderId="5" xfId="0" applyNumberFormat="1" applyFont="1" applyFill="1" applyBorder="1" applyAlignment="1" applyProtection="1">
      <alignment horizontal="left"/>
      <protection locked="0"/>
    </xf>
    <xf numFmtId="0" fontId="11" fillId="5" borderId="5" xfId="0" applyFont="1" applyFill="1" applyBorder="1" applyAlignment="1" applyProtection="1">
      <alignment horizontal="left"/>
      <protection locked="0"/>
    </xf>
    <xf numFmtId="38" fontId="6" fillId="5" borderId="16" xfId="0" applyNumberFormat="1" applyFont="1" applyFill="1" applyBorder="1" applyProtection="1">
      <protection locked="0"/>
    </xf>
    <xf numFmtId="0" fontId="6" fillId="0" borderId="18" xfId="0" applyFont="1" applyBorder="1"/>
    <xf numFmtId="0" fontId="10" fillId="0" borderId="11" xfId="0" applyFont="1" applyBorder="1" applyAlignment="1">
      <alignment horizontal="center"/>
    </xf>
    <xf numFmtId="38" fontId="6" fillId="5" borderId="5" xfId="0" applyNumberFormat="1" applyFont="1" applyFill="1" applyBorder="1" applyProtection="1">
      <protection locked="0"/>
    </xf>
    <xf numFmtId="0" fontId="6" fillId="0" borderId="12" xfId="0" applyFont="1" applyBorder="1"/>
    <xf numFmtId="38" fontId="6" fillId="0" borderId="5" xfId="0" applyNumberFormat="1" applyFont="1" applyBorder="1"/>
    <xf numFmtId="0" fontId="6" fillId="0" borderId="19" xfId="0" applyFont="1" applyBorder="1"/>
    <xf numFmtId="10" fontId="6" fillId="5" borderId="5" xfId="0" applyNumberFormat="1" applyFont="1" applyFill="1" applyBorder="1" applyProtection="1">
      <protection locked="0"/>
    </xf>
    <xf numFmtId="166" fontId="6" fillId="4" borderId="0" xfId="0" applyNumberFormat="1" applyFont="1" applyFill="1"/>
    <xf numFmtId="167" fontId="6" fillId="5" borderId="5" xfId="0" applyNumberFormat="1" applyFont="1" applyFill="1" applyBorder="1" applyProtection="1">
      <protection locked="0"/>
    </xf>
    <xf numFmtId="0" fontId="6" fillId="5" borderId="5" xfId="0" applyFont="1" applyFill="1" applyBorder="1" applyProtection="1">
      <protection locked="0"/>
    </xf>
    <xf numFmtId="38" fontId="6" fillId="0" borderId="13" xfId="0" applyNumberFormat="1" applyFont="1" applyBorder="1"/>
    <xf numFmtId="0" fontId="6" fillId="0" borderId="20" xfId="0" applyFont="1" applyBorder="1"/>
    <xf numFmtId="38" fontId="6" fillId="0" borderId="7" xfId="0" applyNumberFormat="1" applyFont="1" applyBorder="1"/>
    <xf numFmtId="0" fontId="6" fillId="0" borderId="21" xfId="0" applyFont="1" applyBorder="1"/>
    <xf numFmtId="9" fontId="6" fillId="5" borderId="5" xfId="0" applyNumberFormat="1" applyFont="1" applyFill="1" applyBorder="1" applyProtection="1">
      <protection locked="0"/>
    </xf>
    <xf numFmtId="0" fontId="10" fillId="3" borderId="11" xfId="0" applyFont="1" applyFill="1" applyBorder="1" applyAlignment="1">
      <alignment horizontal="center"/>
    </xf>
    <xf numFmtId="38" fontId="6" fillId="5" borderId="7" xfId="0" applyNumberFormat="1" applyFont="1" applyFill="1" applyBorder="1" applyProtection="1">
      <protection locked="0"/>
    </xf>
    <xf numFmtId="38" fontId="6" fillId="2" borderId="7" xfId="0" applyNumberFormat="1" applyFont="1" applyFill="1" applyBorder="1"/>
    <xf numFmtId="0" fontId="6" fillId="2" borderId="19" xfId="0" applyFont="1" applyFill="1" applyBorder="1"/>
    <xf numFmtId="0" fontId="10" fillId="2" borderId="11" xfId="0" applyFont="1" applyFill="1" applyBorder="1" applyAlignment="1">
      <alignment horizontal="center"/>
    </xf>
    <xf numFmtId="0" fontId="6" fillId="2" borderId="20" xfId="0" applyFont="1" applyFill="1" applyBorder="1"/>
    <xf numFmtId="38" fontId="7" fillId="2" borderId="5" xfId="0" applyNumberFormat="1" applyFont="1" applyFill="1" applyBorder="1"/>
    <xf numFmtId="0" fontId="7" fillId="2" borderId="19" xfId="0" applyFont="1" applyFill="1" applyBorder="1"/>
    <xf numFmtId="164" fontId="6" fillId="0" borderId="0" xfId="0" applyNumberFormat="1" applyFont="1"/>
    <xf numFmtId="165" fontId="6" fillId="5" borderId="5" xfId="0" applyNumberFormat="1" applyFont="1" applyFill="1" applyBorder="1" applyProtection="1">
      <protection locked="0"/>
    </xf>
    <xf numFmtId="9" fontId="6" fillId="0" borderId="7" xfId="1" applyFont="1" applyBorder="1" applyAlignment="1" applyProtection="1"/>
    <xf numFmtId="9" fontId="6" fillId="0" borderId="5" xfId="1" applyFont="1" applyBorder="1" applyAlignment="1" applyProtection="1"/>
    <xf numFmtId="9" fontId="6" fillId="0" borderId="2" xfId="1" applyFont="1" applyBorder="1" applyAlignment="1" applyProtection="1"/>
    <xf numFmtId="0" fontId="6" fillId="0" borderId="22" xfId="0" applyFont="1" applyBorder="1"/>
    <xf numFmtId="0" fontId="10" fillId="0" borderId="23" xfId="0" applyFont="1" applyBorder="1" applyAlignment="1">
      <alignment horizontal="center"/>
    </xf>
    <xf numFmtId="0" fontId="6" fillId="0" borderId="0" xfId="0" applyFont="1" applyProtection="1">
      <protection locked="0"/>
    </xf>
    <xf numFmtId="0" fontId="10" fillId="0" borderId="0" xfId="0" applyFont="1" applyAlignment="1" applyProtection="1">
      <alignment horizontal="center"/>
      <protection locked="0"/>
    </xf>
    <xf numFmtId="0" fontId="11" fillId="0" borderId="17" xfId="0" applyFont="1" applyBorder="1" applyAlignment="1">
      <alignment horizontal="center" vertical="center"/>
    </xf>
    <xf numFmtId="0" fontId="11" fillId="0" borderId="6" xfId="0" applyFont="1" applyBorder="1" applyAlignment="1">
      <alignment horizontal="center" vertical="center"/>
    </xf>
    <xf numFmtId="0" fontId="11" fillId="0" borderId="10" xfId="0" applyFont="1" applyBorder="1" applyAlignment="1">
      <alignment horizontal="center" vertical="center"/>
    </xf>
    <xf numFmtId="0" fontId="11" fillId="0" borderId="14"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2" borderId="10" xfId="0" applyFont="1" applyFill="1" applyBorder="1" applyAlignment="1">
      <alignment horizontal="center" vertical="center"/>
    </xf>
    <xf numFmtId="0" fontId="11" fillId="2" borderId="8" xfId="0" applyFont="1" applyFill="1" applyBorder="1" applyAlignment="1">
      <alignment horizontal="center" vertical="center"/>
    </xf>
    <xf numFmtId="0" fontId="11" fillId="0" borderId="3" xfId="0" applyFont="1" applyBorder="1" applyAlignment="1">
      <alignment horizontal="center" vertical="center"/>
    </xf>
    <xf numFmtId="0" fontId="15" fillId="0" borderId="0" xfId="0" applyFont="1"/>
    <xf numFmtId="0" fontId="1" fillId="0" borderId="0" xfId="0" applyFont="1" applyAlignment="1">
      <alignment horizontal="center"/>
    </xf>
    <xf numFmtId="0" fontId="6" fillId="5" borderId="8" xfId="0" applyFont="1" applyFill="1" applyBorder="1" applyAlignment="1" applyProtection="1">
      <alignment horizontal="left"/>
      <protection locked="0"/>
    </xf>
    <xf numFmtId="0" fontId="6" fillId="5" borderId="5" xfId="0" applyFont="1" applyFill="1" applyBorder="1" applyAlignment="1" applyProtection="1">
      <alignment horizontal="left"/>
      <protection locked="0"/>
    </xf>
    <xf numFmtId="0" fontId="6" fillId="5" borderId="4" xfId="0" applyFont="1" applyFill="1" applyBorder="1" applyAlignment="1" applyProtection="1">
      <alignment horizontal="left"/>
      <protection locked="0"/>
    </xf>
    <xf numFmtId="0" fontId="6" fillId="5" borderId="25" xfId="0" applyFont="1" applyFill="1" applyBorder="1" applyAlignment="1" applyProtection="1">
      <alignment horizontal="left"/>
      <protection locked="0"/>
    </xf>
    <xf numFmtId="0" fontId="6" fillId="5" borderId="2" xfId="0" applyFont="1" applyFill="1" applyBorder="1" applyAlignment="1" applyProtection="1">
      <alignment horizontal="left"/>
      <protection locked="0"/>
    </xf>
    <xf numFmtId="0" fontId="6" fillId="5" borderId="1" xfId="0" applyFont="1" applyFill="1" applyBorder="1" applyAlignment="1" applyProtection="1">
      <alignment horizontal="left"/>
      <protection locked="0"/>
    </xf>
    <xf numFmtId="0" fontId="7" fillId="0" borderId="0" xfId="0" applyFont="1" applyAlignment="1">
      <alignment horizontal="center"/>
    </xf>
    <xf numFmtId="0" fontId="11" fillId="0" borderId="26" xfId="0" applyFont="1" applyBorder="1" applyAlignment="1">
      <alignment horizontal="left"/>
    </xf>
    <xf numFmtId="0" fontId="13" fillId="5" borderId="8" xfId="2" applyFont="1" applyFill="1" applyBorder="1" applyAlignment="1" applyProtection="1">
      <alignment horizontal="left"/>
      <protection locked="0"/>
    </xf>
    <xf numFmtId="0" fontId="13" fillId="5" borderId="5" xfId="2" applyFont="1" applyFill="1" applyBorder="1" applyAlignment="1" applyProtection="1">
      <alignment horizontal="left"/>
      <protection locked="0"/>
    </xf>
    <xf numFmtId="0" fontId="13" fillId="5" borderId="4" xfId="2" applyFont="1" applyFill="1" applyBorder="1" applyAlignment="1" applyProtection="1">
      <alignment horizontal="left"/>
      <protection locked="0"/>
    </xf>
    <xf numFmtId="0" fontId="14" fillId="3" borderId="6" xfId="0" applyFont="1" applyFill="1" applyBorder="1" applyAlignment="1">
      <alignment horizontal="center"/>
    </xf>
    <xf numFmtId="0" fontId="14" fillId="3" borderId="12" xfId="0" applyFont="1" applyFill="1" applyBorder="1" applyAlignment="1">
      <alignment horizontal="center"/>
    </xf>
    <xf numFmtId="0" fontId="6" fillId="5" borderId="24" xfId="0" applyFont="1" applyFill="1" applyBorder="1" applyAlignment="1" applyProtection="1">
      <alignment horizontal="left"/>
      <protection locked="0"/>
    </xf>
    <xf numFmtId="0" fontId="6" fillId="5" borderId="16" xfId="0" applyFont="1" applyFill="1" applyBorder="1" applyAlignment="1" applyProtection="1">
      <alignment horizontal="left"/>
      <protection locked="0"/>
    </xf>
    <xf numFmtId="0" fontId="6" fillId="5" borderId="15" xfId="0" applyFont="1" applyFill="1" applyBorder="1" applyAlignment="1" applyProtection="1">
      <alignment horizontal="left"/>
      <protection locked="0"/>
    </xf>
    <xf numFmtId="0" fontId="12" fillId="5" borderId="8" xfId="0" applyFont="1" applyFill="1" applyBorder="1" applyAlignment="1" applyProtection="1">
      <alignment horizontal="left"/>
      <protection locked="0"/>
    </xf>
    <xf numFmtId="0" fontId="12" fillId="5" borderId="5" xfId="0" applyFont="1" applyFill="1" applyBorder="1" applyAlignment="1" applyProtection="1">
      <alignment horizontal="left"/>
      <protection locked="0"/>
    </xf>
    <xf numFmtId="0" fontId="12" fillId="5" borderId="4" xfId="0" applyFont="1" applyFill="1" applyBorder="1" applyAlignment="1" applyProtection="1">
      <alignment horizontal="left"/>
      <protection locked="0"/>
    </xf>
  </cellXfs>
  <cellStyles count="3">
    <cellStyle name="Hyperlink" xfId="2" builtinId="8"/>
    <cellStyle name="Normal" xfId="0" builtinId="0"/>
    <cellStyle name="Percent 2" xfId="1" xr:uid="{4FE01D29-93D6-4669-BF00-2495FB6B4398}"/>
  </cellStyles>
  <dxfs count="5">
    <dxf>
      <font>
        <b val="0"/>
        <i/>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258235</xdr:rowOff>
    </xdr:from>
    <xdr:to>
      <xdr:col>7</xdr:col>
      <xdr:colOff>673100</xdr:colOff>
      <xdr:row>37</xdr:row>
      <xdr:rowOff>182034</xdr:rowOff>
    </xdr:to>
    <xdr:sp macro="" textlink="">
      <xdr:nvSpPr>
        <xdr:cNvPr id="2" name="TextBox 1">
          <a:extLst>
            <a:ext uri="{FF2B5EF4-FFF2-40B4-BE49-F238E27FC236}">
              <a16:creationId xmlns:a16="http://schemas.microsoft.com/office/drawing/2014/main" id="{AF6E3566-B94D-4A72-928B-ADBE9F702A81}"/>
            </a:ext>
          </a:extLst>
        </xdr:cNvPr>
        <xdr:cNvSpPr txBox="1"/>
      </xdr:nvSpPr>
      <xdr:spPr>
        <a:xfrm>
          <a:off x="0" y="258235"/>
          <a:ext cx="5799667" cy="704426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just"/>
          <a:r>
            <a:rPr lang="en-US" sz="1100" b="1">
              <a:solidFill>
                <a:schemeClr val="dk1"/>
              </a:solidFill>
              <a:latin typeface="+mn-lt"/>
              <a:ea typeface="+mn-ea"/>
              <a:cs typeface="+mn-cs"/>
            </a:rPr>
            <a:t>Introduction</a:t>
          </a:r>
          <a:r>
            <a:rPr lang="en-US" sz="1100">
              <a:solidFill>
                <a:schemeClr val="dk1"/>
              </a:solidFill>
              <a:latin typeface="+mn-lt"/>
              <a:ea typeface="+mn-ea"/>
              <a:cs typeface="+mn-cs"/>
            </a:rPr>
            <a:t>:  This tool has been developed by TDA Consulting to help HOME Participating </a:t>
          </a:r>
          <a:r>
            <a:rPr lang="en-US" sz="1100">
              <a:solidFill>
                <a:sysClr val="windowText" lastClr="000000"/>
              </a:solidFill>
              <a:latin typeface="+mn-lt"/>
              <a:ea typeface="+mn-ea"/>
              <a:cs typeface="+mn-cs"/>
            </a:rPr>
            <a:t>Jurisdictions (PJs) and their </a:t>
          </a:r>
          <a:r>
            <a:rPr lang="en-US" sz="1100">
              <a:solidFill>
                <a:schemeClr val="dk1"/>
              </a:solidFill>
              <a:latin typeface="+mn-lt"/>
              <a:ea typeface="+mn-ea"/>
              <a:cs typeface="+mn-cs"/>
            </a:rPr>
            <a:t>partners assess the income needed to afford a home at a given price point</a:t>
          </a:r>
          <a:r>
            <a:rPr lang="en-US" sz="1100" baseline="0">
              <a:solidFill>
                <a:schemeClr val="dk1"/>
              </a:solidFill>
              <a:latin typeface="+mn-lt"/>
              <a:ea typeface="+mn-ea"/>
              <a:cs typeface="+mn-cs"/>
            </a:rPr>
            <a:t> and a given maximum level of HOME-funded buyer assistance.  </a:t>
          </a:r>
        </a:p>
        <a:p>
          <a:pPr algn="just"/>
          <a:endParaRPr lang="en-US" sz="1100" baseline="0">
            <a:solidFill>
              <a:schemeClr val="dk1"/>
            </a:solidFill>
            <a:latin typeface="+mn-lt"/>
            <a:ea typeface="+mn-ea"/>
            <a:cs typeface="+mn-cs"/>
          </a:endParaRPr>
        </a:p>
        <a:p>
          <a:pPr algn="just"/>
          <a:r>
            <a:rPr lang="en-US" sz="1100" baseline="0">
              <a:solidFill>
                <a:schemeClr val="dk1"/>
              </a:solidFill>
              <a:latin typeface="+mn-lt"/>
              <a:ea typeface="+mn-ea"/>
              <a:cs typeface="+mn-cs"/>
            </a:rPr>
            <a:t>It can be used to help inform the design of a "down payment assistance" program, using assumptions about the "typical" purchase price of housing available in the local market.</a:t>
          </a:r>
          <a:endParaRPr lang="en-US" sz="1100">
            <a:solidFill>
              <a:schemeClr val="dk1"/>
            </a:solidFill>
            <a:latin typeface="+mn-lt"/>
            <a:ea typeface="+mn-ea"/>
            <a:cs typeface="+mn-cs"/>
          </a:endParaRPr>
        </a:p>
        <a:p>
          <a:pPr algn="just"/>
          <a:endParaRPr lang="en-US" sz="1100">
            <a:solidFill>
              <a:schemeClr val="dk1"/>
            </a:solidFill>
            <a:latin typeface="+mn-lt"/>
            <a:ea typeface="+mn-ea"/>
            <a:cs typeface="+mn-cs"/>
          </a:endParaRPr>
        </a:p>
        <a:p>
          <a:pPr algn="just"/>
          <a:r>
            <a:rPr lang="en-US" sz="1100">
              <a:solidFill>
                <a:schemeClr val="dk1"/>
              </a:solidFill>
              <a:latin typeface="+mn-lt"/>
              <a:ea typeface="+mn-ea"/>
              <a:cs typeface="+mn-cs"/>
            </a:rPr>
            <a:t>When a PJ or its partner is </a:t>
          </a:r>
          <a:r>
            <a:rPr lang="en-US" sz="1100">
              <a:solidFill>
                <a:sysClr val="windowText" lastClr="000000"/>
              </a:solidFill>
              <a:latin typeface="+mn-lt"/>
              <a:ea typeface="+mn-ea"/>
              <a:cs typeface="+mn-cs"/>
            </a:rPr>
            <a:t>developing a for-sale home, the “Project Affordability Range” worksheet can help determine the minimum buyer income needed to afford the house given a maximum budget for HOME-funded</a:t>
          </a:r>
          <a:r>
            <a:rPr lang="en-US" sz="1100" baseline="0">
              <a:solidFill>
                <a:sysClr val="windowText" lastClr="000000"/>
              </a:solidFill>
              <a:latin typeface="+mn-lt"/>
              <a:ea typeface="+mn-ea"/>
              <a:cs typeface="+mn-cs"/>
            </a:rPr>
            <a:t> direct-assistance to an individual buyer.  </a:t>
          </a:r>
        </a:p>
        <a:p>
          <a:pPr algn="just"/>
          <a:endParaRPr lang="en-US" sz="1100">
            <a:solidFill>
              <a:schemeClr val="dk1"/>
            </a:solidFill>
            <a:latin typeface="+mn-lt"/>
            <a:ea typeface="+mn-ea"/>
            <a:cs typeface="+mn-cs"/>
          </a:endParaRPr>
        </a:p>
        <a:p>
          <a:pPr algn="just"/>
          <a:r>
            <a:rPr lang="en-US" sz="1100">
              <a:solidFill>
                <a:schemeClr val="dk1"/>
              </a:solidFill>
              <a:latin typeface="+mn-lt"/>
              <a:ea typeface="+mn-ea"/>
              <a:cs typeface="+mn-cs"/>
            </a:rPr>
            <a:t>One important caveat… This spreadsheet should be “generally right,” but may not precisely identify the mortgage that a bank will approve for a given buyer or the lowest possible income for a buyer that could afford a specific house.  In large part, this is because estimates of taxes and insurance will vary based on the home being purchased, so when using this for a "typical" house</a:t>
          </a:r>
          <a:r>
            <a:rPr lang="en-US" sz="1100" baseline="0">
              <a:solidFill>
                <a:schemeClr val="dk1"/>
              </a:solidFill>
              <a:latin typeface="+mn-lt"/>
              <a:ea typeface="+mn-ea"/>
              <a:cs typeface="+mn-cs"/>
            </a:rPr>
            <a:t>, inevitably there will be variation in the actual tax and insurance costs once a specific property has been identified</a:t>
          </a:r>
          <a:r>
            <a:rPr lang="en-US" sz="1100">
              <a:solidFill>
                <a:schemeClr val="dk1"/>
              </a:solidFill>
              <a:latin typeface="+mn-lt"/>
              <a:ea typeface="+mn-ea"/>
              <a:cs typeface="+mn-cs"/>
            </a:rPr>
            <a:t>.  Finally, banks will independently underwrite HOME-assisted buyers and may use different lending criteria than the PJ initially estimates.</a:t>
          </a:r>
        </a:p>
        <a:p>
          <a:pPr algn="just"/>
          <a:endParaRPr lang="en-US" sz="1100">
            <a:solidFill>
              <a:schemeClr val="dk1"/>
            </a:solidFill>
            <a:latin typeface="+mn-lt"/>
            <a:ea typeface="+mn-ea"/>
            <a:cs typeface="+mn-cs"/>
          </a:endParaRPr>
        </a:p>
        <a:p>
          <a:pPr algn="just"/>
          <a:r>
            <a:rPr lang="en-US" sz="1100" b="1">
              <a:solidFill>
                <a:schemeClr val="dk1"/>
              </a:solidFill>
              <a:latin typeface="+mn-lt"/>
              <a:ea typeface="+mn-ea"/>
              <a:cs typeface="+mn-cs"/>
            </a:rPr>
            <a:t>General Instructions: </a:t>
          </a:r>
          <a:endParaRPr lang="en-US" sz="1100">
            <a:solidFill>
              <a:schemeClr val="dk1"/>
            </a:solidFill>
            <a:latin typeface="+mn-lt"/>
            <a:ea typeface="+mn-ea"/>
            <a:cs typeface="+mn-cs"/>
          </a:endParaRPr>
        </a:p>
        <a:p>
          <a:pPr lvl="0" algn="just"/>
          <a:br>
            <a:rPr lang="en-US" sz="1100">
              <a:solidFill>
                <a:schemeClr val="dk1"/>
              </a:solidFill>
              <a:latin typeface="+mn-lt"/>
              <a:ea typeface="+mn-ea"/>
              <a:cs typeface="+mn-cs"/>
              <a:sym typeface="Symbol"/>
            </a:rPr>
          </a:br>
          <a:r>
            <a:rPr lang="en-US" sz="1100">
              <a:solidFill>
                <a:schemeClr val="dk1"/>
              </a:solidFill>
              <a:latin typeface="+mn-lt"/>
              <a:ea typeface="+mn-ea"/>
              <a:cs typeface="+mn-cs"/>
              <a:sym typeface="Symbol"/>
            </a:rPr>
            <a:t> </a:t>
          </a:r>
          <a:r>
            <a:rPr lang="en-US" sz="1100">
              <a:solidFill>
                <a:schemeClr val="dk1"/>
              </a:solidFill>
              <a:latin typeface="+mn-lt"/>
              <a:ea typeface="+mn-ea"/>
              <a:cs typeface="+mn-cs"/>
            </a:rPr>
            <a:t>Only enter data in yellow-shaded cells.  All white cells contain formulas and are protected to prevent accidentally overwriting a formula.</a:t>
          </a:r>
        </a:p>
        <a:p>
          <a:pPr lvl="0" algn="just"/>
          <a:br>
            <a:rPr lang="en-US" sz="1100">
              <a:solidFill>
                <a:schemeClr val="dk1"/>
              </a:solidFill>
              <a:effectLst/>
              <a:latin typeface="+mn-lt"/>
              <a:ea typeface="+mn-ea"/>
              <a:cs typeface="+mn-cs"/>
              <a:sym typeface="Symbol" panose="05050102010706020507" pitchFamily="18" charset="2"/>
            </a:rPr>
          </a:br>
          <a:r>
            <a:rPr lang="en-US" sz="1100">
              <a:solidFill>
                <a:schemeClr val="dk1"/>
              </a:solidFill>
              <a:effectLst/>
              <a:latin typeface="+mn-lt"/>
              <a:ea typeface="+mn-ea"/>
              <a:cs typeface="+mn-cs"/>
              <a:sym typeface="Symbol" panose="05050102010706020507" pitchFamily="18" charset="2"/>
            </a:rPr>
            <a:t></a:t>
          </a:r>
          <a:r>
            <a:rPr lang="en-US" sz="1100" baseline="0">
              <a:solidFill>
                <a:schemeClr val="dk1"/>
              </a:solidFill>
              <a:effectLst/>
              <a:latin typeface="+mn-lt"/>
              <a:ea typeface="+mn-ea"/>
              <a:cs typeface="+mn-cs"/>
              <a:sym typeface="Symbol" panose="05050102010706020507" pitchFamily="18" charset="2"/>
            </a:rPr>
            <a:t> The protection for the workbook can be "unlocked" for advanced Excel users who wish to modify aspects of it to fit their local programs; it is not password protected.  Unlocking and modifying the worksheet should be done with caution to ensure the integrity of its functioning is not compromised.</a:t>
          </a:r>
          <a:endParaRPr lang="en-US" sz="1100">
            <a:solidFill>
              <a:schemeClr val="dk1"/>
            </a:solidFill>
            <a:latin typeface="+mn-lt"/>
            <a:ea typeface="+mn-ea"/>
            <a:cs typeface="+mn-cs"/>
          </a:endParaRPr>
        </a:p>
        <a:p>
          <a:pPr lvl="0" algn="just"/>
          <a:endParaRPr lang="en-US" sz="1100">
            <a:solidFill>
              <a:schemeClr val="dk1"/>
            </a:solidFill>
            <a:latin typeface="+mn-lt"/>
            <a:ea typeface="+mn-ea"/>
            <a:cs typeface="+mn-cs"/>
            <a:sym typeface="Symbol"/>
          </a:endParaRPr>
        </a:p>
        <a:p>
          <a:pPr marL="0" marR="0" lvl="0" indent="0" algn="just" defTabSz="914400" rtl="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Disclaimer:</a:t>
          </a:r>
          <a:r>
            <a:rPr lang="en-US" sz="1100" b="1" baseline="0">
              <a:solidFill>
                <a:schemeClr val="dk1"/>
              </a:solidFill>
              <a:effectLst/>
              <a:latin typeface="+mn-lt"/>
              <a:ea typeface="+mn-ea"/>
              <a:cs typeface="+mn-cs"/>
            </a:rPr>
            <a:t> </a:t>
          </a:r>
          <a:r>
            <a:rPr lang="en-US" sz="1100" i="1" baseline="0">
              <a:solidFill>
                <a:schemeClr val="dk1"/>
              </a:solidFill>
              <a:effectLst/>
              <a:latin typeface="+mn-lt"/>
              <a:ea typeface="+mn-ea"/>
              <a:cs typeface="+mn-cs"/>
            </a:rPr>
            <a:t>This material is based upon work supported, in whole or in part, by Federal award number C-17-TA-TX-0016 awarded to TDA Consulting, Inc. by the U.S. Department of Housing and Urban Development. The substance and findings of the work are dedicated to the public. Neither the United States Government, nor any of its employees, makes any warranty, express or implied, or assumes any legal liability or responsibility for the accuracy, completeness, or usefulness of any information, apparatus, product, or process disclosed, or represents that its use would not infringe privately-owned rights. Reference herein to any individuals, agencies, companies, products, process, services, service by trade name, trademark, manufacturer, or otherwise does not constitute or imply an endorsement, recommendation, or favoring by the author(s), contributor(s), the U.S. Government or any agency thereof. Opinions contained herein are those of the author(s) and do not necessarily reflect the official position of, or a position that is endorsed by, HUD or any Federal agency.”</a:t>
          </a:r>
          <a:endParaRPr lang="en-US">
            <a:effectLst/>
          </a:endParaRPr>
        </a:p>
        <a:p>
          <a:pPr lvl="0"/>
          <a:endParaRPr lang="en-US" sz="1100">
            <a:solidFill>
              <a:schemeClr val="dk1"/>
            </a:solidFill>
            <a:latin typeface="+mn-lt"/>
            <a:ea typeface="+mn-ea"/>
            <a:cs typeface="+mn-cs"/>
            <a:sym typeface="Symbo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226334</xdr:colOff>
      <xdr:row>0</xdr:row>
      <xdr:rowOff>62130</xdr:rowOff>
    </xdr:from>
    <xdr:to>
      <xdr:col>22</xdr:col>
      <xdr:colOff>51371</xdr:colOff>
      <xdr:row>112</xdr:row>
      <xdr:rowOff>139451</xdr:rowOff>
    </xdr:to>
    <xdr:sp macro="" textlink="">
      <xdr:nvSpPr>
        <xdr:cNvPr id="2" name="TextBox 1">
          <a:extLst>
            <a:ext uri="{FF2B5EF4-FFF2-40B4-BE49-F238E27FC236}">
              <a16:creationId xmlns:a16="http://schemas.microsoft.com/office/drawing/2014/main" id="{4D7D4ADF-396F-4C92-996B-E788BDD41106}"/>
            </a:ext>
          </a:extLst>
        </xdr:cNvPr>
        <xdr:cNvSpPr txBox="1"/>
      </xdr:nvSpPr>
      <xdr:spPr>
        <a:xfrm>
          <a:off x="9833510" y="62130"/>
          <a:ext cx="7878332" cy="2074594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just"/>
          <a:r>
            <a:rPr lang="en-US" sz="1050" b="1">
              <a:solidFill>
                <a:schemeClr val="dk1"/>
              </a:solidFill>
              <a:latin typeface="Bierstadt" panose="020B0004020202020204" pitchFamily="34" charset="0"/>
              <a:ea typeface="+mn-ea"/>
              <a:cs typeface="+mn-cs"/>
            </a:rPr>
            <a:t>Affordability Range Analysis: </a:t>
          </a:r>
          <a:r>
            <a:rPr lang="en-US" sz="1050">
              <a:solidFill>
                <a:schemeClr val="dk1"/>
              </a:solidFill>
              <a:latin typeface="Bierstadt" panose="020B0004020202020204" pitchFamily="34" charset="0"/>
              <a:ea typeface="+mn-ea"/>
              <a:cs typeface="+mn-cs"/>
            </a:rPr>
            <a:t>This proforma can be used to estimate the range of buyers that can afford a</a:t>
          </a:r>
          <a:r>
            <a:rPr lang="en-US" sz="1050" baseline="0">
              <a:solidFill>
                <a:schemeClr val="dk1"/>
              </a:solidFill>
              <a:latin typeface="Bierstadt" panose="020B0004020202020204" pitchFamily="34" charset="0"/>
              <a:ea typeface="+mn-ea"/>
              <a:cs typeface="+mn-cs"/>
            </a:rPr>
            <a:t> typical home given the level of direct buyer assistance available in a PJ's homebuyer pogram and pricing at various levels in the local market. It can also be used for a </a:t>
          </a:r>
          <a:r>
            <a:rPr lang="en-US" sz="1050">
              <a:solidFill>
                <a:schemeClr val="dk1"/>
              </a:solidFill>
              <a:latin typeface="Bierstadt" panose="020B0004020202020204" pitchFamily="34" charset="0"/>
              <a:ea typeface="+mn-ea"/>
              <a:cs typeface="+mn-cs"/>
            </a:rPr>
            <a:t>specific house, i.e. being developed with HOME funds, given direct buyer assistance being provided before specific buyers have been identified.  As noted again, the minimum income will be an estimate since assumptions about interest rate, mortgage insurance, etc. may vary from actual lending factors once a specific buyer is identified. </a:t>
          </a:r>
        </a:p>
        <a:p>
          <a:pPr lvl="0" algn="just"/>
          <a:endParaRPr lang="en-US" sz="1050">
            <a:solidFill>
              <a:schemeClr val="dk1"/>
            </a:solidFill>
            <a:latin typeface="Bierstadt" panose="020B0004020202020204" pitchFamily="34" charset="0"/>
            <a:ea typeface="+mn-ea"/>
            <a:cs typeface="+mn-cs"/>
          </a:endParaRPr>
        </a:p>
        <a:p>
          <a:pPr algn="just"/>
          <a:r>
            <a:rPr lang="en-US" sz="1050">
              <a:solidFill>
                <a:schemeClr val="dk1"/>
              </a:solidFill>
              <a:effectLst/>
              <a:latin typeface="Bierstadt" panose="020B0004020202020204" pitchFamily="34" charset="0"/>
              <a:ea typeface="+mn-ea"/>
              <a:cs typeface="+mn-cs"/>
            </a:rPr>
            <a:t>1. Enter the sales price of the home.  This should be the “market value” before any HOME assistance is factored in.</a:t>
          </a:r>
        </a:p>
        <a:p>
          <a:pPr algn="just"/>
          <a:r>
            <a:rPr lang="en-US" sz="1050">
              <a:solidFill>
                <a:schemeClr val="dk1"/>
              </a:solidFill>
              <a:effectLst/>
              <a:latin typeface="Bierstadt" panose="020B0004020202020204" pitchFamily="34" charset="0"/>
              <a:ea typeface="+mn-ea"/>
              <a:cs typeface="+mn-cs"/>
            </a:rPr>
            <a:t> </a:t>
          </a:r>
        </a:p>
        <a:p>
          <a:pPr algn="just"/>
          <a:r>
            <a:rPr lang="en-US" sz="1050">
              <a:solidFill>
                <a:schemeClr val="dk1"/>
              </a:solidFill>
              <a:effectLst/>
              <a:latin typeface="Bierstadt" panose="020B0004020202020204" pitchFamily="34" charset="0"/>
              <a:ea typeface="+mn-ea"/>
              <a:cs typeface="+mn-cs"/>
            </a:rPr>
            <a:t>2. Enter the estimated buyer closing costs.  This does not include any seller closing costs incurred by the developer of the home.  If in doubt, estimate about 3-5% of the sales price.</a:t>
          </a:r>
        </a:p>
        <a:p>
          <a:pPr algn="just"/>
          <a:r>
            <a:rPr lang="en-US" sz="1050">
              <a:solidFill>
                <a:schemeClr val="dk1"/>
              </a:solidFill>
              <a:effectLst/>
              <a:latin typeface="Bierstadt" panose="020B0004020202020204" pitchFamily="34" charset="0"/>
              <a:ea typeface="+mn-ea"/>
              <a:cs typeface="+mn-cs"/>
            </a:rPr>
            <a:t> </a:t>
          </a:r>
        </a:p>
        <a:p>
          <a:pPr algn="just"/>
          <a:r>
            <a:rPr lang="en-US" sz="1050">
              <a:solidFill>
                <a:schemeClr val="dk1"/>
              </a:solidFill>
              <a:effectLst/>
              <a:latin typeface="Bierstadt" panose="020B0004020202020204" pitchFamily="34" charset="0"/>
              <a:ea typeface="+mn-ea"/>
              <a:cs typeface="+mn-cs"/>
            </a:rPr>
            <a:t>3. This line shows the total “cash” needed for a buyer to purchase the house and pay closing costs and prepaid expenses before any assistance is provided.</a:t>
          </a:r>
        </a:p>
        <a:p>
          <a:pPr algn="just"/>
          <a:r>
            <a:rPr lang="en-US" sz="1050">
              <a:solidFill>
                <a:schemeClr val="dk1"/>
              </a:solidFill>
              <a:effectLst/>
              <a:latin typeface="Bierstadt" panose="020B0004020202020204" pitchFamily="34" charset="0"/>
              <a:ea typeface="+mn-ea"/>
              <a:cs typeface="+mn-cs"/>
            </a:rPr>
            <a:t> </a:t>
          </a:r>
        </a:p>
        <a:p>
          <a:pPr algn="just"/>
          <a:r>
            <a:rPr lang="en-US" sz="1050">
              <a:solidFill>
                <a:schemeClr val="dk1"/>
              </a:solidFill>
              <a:effectLst/>
              <a:latin typeface="Bierstadt" panose="020B0004020202020204" pitchFamily="34" charset="0"/>
              <a:ea typeface="+mn-ea"/>
              <a:cs typeface="+mn-cs"/>
            </a:rPr>
            <a:t>4. Enter the allowable Loan to Value (LTV) ratio that the first mortgage lender will use.  In the case of an FHA loan, you should typically use 96.5%.</a:t>
          </a:r>
        </a:p>
        <a:p>
          <a:pPr algn="just"/>
          <a:r>
            <a:rPr lang="en-US" sz="1050">
              <a:solidFill>
                <a:schemeClr val="dk1"/>
              </a:solidFill>
              <a:effectLst/>
              <a:latin typeface="Bierstadt" panose="020B0004020202020204" pitchFamily="34" charset="0"/>
              <a:ea typeface="+mn-ea"/>
              <a:cs typeface="+mn-cs"/>
            </a:rPr>
            <a:t> </a:t>
          </a:r>
        </a:p>
        <a:p>
          <a:pPr algn="just"/>
          <a:r>
            <a:rPr lang="en-US" sz="1050">
              <a:solidFill>
                <a:schemeClr val="dk1"/>
              </a:solidFill>
              <a:effectLst/>
              <a:latin typeface="Bierstadt" panose="020B0004020202020204" pitchFamily="34" charset="0"/>
              <a:ea typeface="+mn-ea"/>
              <a:cs typeface="+mn-cs"/>
            </a:rPr>
            <a:t>5. This line shows the maximum mortgage a bank would likely allow based on the value of the home, regardless of whether the buyer could potentially afford more or less.</a:t>
          </a:r>
        </a:p>
        <a:p>
          <a:pPr algn="just"/>
          <a:r>
            <a:rPr lang="en-US" sz="1050">
              <a:solidFill>
                <a:schemeClr val="dk1"/>
              </a:solidFill>
              <a:effectLst/>
              <a:latin typeface="Bierstadt" panose="020B0004020202020204" pitchFamily="34" charset="0"/>
              <a:ea typeface="+mn-ea"/>
              <a:cs typeface="+mn-cs"/>
            </a:rPr>
            <a:t> </a:t>
          </a:r>
        </a:p>
        <a:p>
          <a:pPr algn="just"/>
          <a:r>
            <a:rPr lang="en-US" sz="1050">
              <a:solidFill>
                <a:schemeClr val="dk1"/>
              </a:solidFill>
              <a:effectLst/>
              <a:latin typeface="Bierstadt" panose="020B0004020202020204" pitchFamily="34" charset="0"/>
              <a:ea typeface="+mn-ea"/>
              <a:cs typeface="+mn-cs"/>
            </a:rPr>
            <a:t>6. This line shows the total cash a buyer would need for a downpayment and closing costs.  Again, this is before any assistance from HOME.</a:t>
          </a:r>
        </a:p>
        <a:p>
          <a:pPr algn="just"/>
          <a:r>
            <a:rPr lang="en-US" sz="1050">
              <a:solidFill>
                <a:schemeClr val="dk1"/>
              </a:solidFill>
              <a:effectLst/>
              <a:latin typeface="Bierstadt" panose="020B0004020202020204" pitchFamily="34" charset="0"/>
              <a:ea typeface="+mn-ea"/>
              <a:cs typeface="+mn-cs"/>
            </a:rPr>
            <a:t> </a:t>
          </a:r>
        </a:p>
        <a:p>
          <a:pPr algn="just"/>
          <a:r>
            <a:rPr lang="en-US" sz="1050">
              <a:solidFill>
                <a:schemeClr val="dk1"/>
              </a:solidFill>
              <a:effectLst/>
              <a:latin typeface="Bierstadt" panose="020B0004020202020204" pitchFamily="34" charset="0"/>
              <a:ea typeface="+mn-ea"/>
              <a:cs typeface="+mn-cs"/>
            </a:rPr>
            <a:t>7. Enter the annual interest rate for the first mortgage.  If in doubt, estimate a rate about 1.0-1.5% higher than the national average for 30-year fixed rate mortgages.  Freddie Mac publishes a weekly survey of mortgage rates on its home page (lower left of the panel) at </a:t>
          </a:r>
          <a:r>
            <a:rPr lang="en-US" sz="1050" u="sng">
              <a:solidFill>
                <a:schemeClr val="dk1"/>
              </a:solidFill>
              <a:effectLst/>
              <a:latin typeface="Bierstadt" panose="020B0004020202020204" pitchFamily="34" charset="0"/>
              <a:ea typeface="+mn-ea"/>
              <a:cs typeface="+mn-cs"/>
            </a:rPr>
            <a:t>www.freddiemac.com</a:t>
          </a:r>
          <a:r>
            <a:rPr lang="en-US" sz="1050">
              <a:solidFill>
                <a:schemeClr val="dk1"/>
              </a:solidFill>
              <a:effectLst/>
              <a:latin typeface="Bierstadt" panose="020B0004020202020204" pitchFamily="34" charset="0"/>
              <a:ea typeface="+mn-ea"/>
              <a:cs typeface="+mn-cs"/>
            </a:rPr>
            <a:t>.  </a:t>
          </a:r>
        </a:p>
        <a:p>
          <a:pPr algn="just"/>
          <a:r>
            <a:rPr lang="en-US" sz="1050">
              <a:solidFill>
                <a:schemeClr val="dk1"/>
              </a:solidFill>
              <a:effectLst/>
              <a:latin typeface="Bierstadt" panose="020B0004020202020204" pitchFamily="34" charset="0"/>
              <a:ea typeface="+mn-ea"/>
              <a:cs typeface="+mn-cs"/>
            </a:rPr>
            <a:t> </a:t>
          </a:r>
        </a:p>
        <a:p>
          <a:pPr algn="just"/>
          <a:r>
            <a:rPr lang="en-US" sz="1050">
              <a:solidFill>
                <a:schemeClr val="dk1"/>
              </a:solidFill>
              <a:effectLst/>
              <a:latin typeface="Bierstadt" panose="020B0004020202020204" pitchFamily="34" charset="0"/>
              <a:ea typeface="+mn-ea"/>
              <a:cs typeface="+mn-cs"/>
            </a:rPr>
            <a:t>8. Enter the annual mortgage insurance premium rate.  In the absence of wide availability of no-mortgage insurance products, using the FHA standard MIP rate of 0.55% is a good starting point.</a:t>
          </a:r>
        </a:p>
        <a:p>
          <a:pPr algn="just"/>
          <a:r>
            <a:rPr lang="en-US" sz="1050">
              <a:solidFill>
                <a:schemeClr val="dk1"/>
              </a:solidFill>
              <a:effectLst/>
              <a:latin typeface="Bierstadt" panose="020B0004020202020204" pitchFamily="34" charset="0"/>
              <a:ea typeface="+mn-ea"/>
              <a:cs typeface="+mn-cs"/>
            </a:rPr>
            <a:t> </a:t>
          </a:r>
        </a:p>
        <a:p>
          <a:pPr algn="just"/>
          <a:r>
            <a:rPr lang="en-US" sz="1050">
              <a:solidFill>
                <a:schemeClr val="dk1"/>
              </a:solidFill>
              <a:effectLst/>
              <a:latin typeface="Bierstadt" panose="020B0004020202020204" pitchFamily="34" charset="0"/>
              <a:ea typeface="+mn-ea"/>
              <a:cs typeface="+mn-cs"/>
            </a:rPr>
            <a:t>9. Enter the mortgage term in years.  Usually this will be 30 years.</a:t>
          </a:r>
        </a:p>
        <a:p>
          <a:pPr algn="just"/>
          <a:r>
            <a:rPr lang="en-US" sz="1050">
              <a:solidFill>
                <a:schemeClr val="dk1"/>
              </a:solidFill>
              <a:effectLst/>
              <a:latin typeface="Bierstadt" panose="020B0004020202020204" pitchFamily="34" charset="0"/>
              <a:ea typeface="+mn-ea"/>
              <a:cs typeface="+mn-cs"/>
            </a:rPr>
            <a:t> </a:t>
          </a:r>
        </a:p>
        <a:p>
          <a:pPr algn="just"/>
          <a:r>
            <a:rPr lang="en-US" sz="1050">
              <a:solidFill>
                <a:schemeClr val="dk1"/>
              </a:solidFill>
              <a:effectLst/>
              <a:latin typeface="Bierstadt" panose="020B0004020202020204" pitchFamily="34" charset="0"/>
              <a:ea typeface="+mn-ea"/>
              <a:cs typeface="+mn-cs"/>
            </a:rPr>
            <a:t>10. This line shows the monthly principal, interest, and (if applicable) mortgage insurance premium payments based on the mortgage amount (at the full LTV) on line 5 and the rates and term on lines 7, 8, and 9.</a:t>
          </a:r>
        </a:p>
        <a:p>
          <a:pPr algn="just"/>
          <a:r>
            <a:rPr lang="en-US" sz="1050">
              <a:solidFill>
                <a:schemeClr val="dk1"/>
              </a:solidFill>
              <a:effectLst/>
              <a:latin typeface="Bierstadt" panose="020B0004020202020204" pitchFamily="34" charset="0"/>
              <a:ea typeface="+mn-ea"/>
              <a:cs typeface="+mn-cs"/>
            </a:rPr>
            <a:t> </a:t>
          </a:r>
        </a:p>
        <a:p>
          <a:pPr algn="just"/>
          <a:r>
            <a:rPr lang="en-US" sz="1050">
              <a:solidFill>
                <a:schemeClr val="dk1"/>
              </a:solidFill>
              <a:effectLst/>
              <a:latin typeface="Bierstadt" panose="020B0004020202020204" pitchFamily="34" charset="0"/>
              <a:ea typeface="+mn-ea"/>
              <a:cs typeface="+mn-cs"/>
            </a:rPr>
            <a:t>11. Enter an estimate of the annual property taxes that the buyer will have to pay.  In many cases, this may be higher than the current taxes since after the sale the taxable value will be re-assessed.  Remember this is typically based on the market value of the house, not the “effective” price after any HOME assistance.</a:t>
          </a:r>
        </a:p>
        <a:p>
          <a:pPr algn="just"/>
          <a:r>
            <a:rPr lang="en-US" sz="1050">
              <a:solidFill>
                <a:schemeClr val="dk1"/>
              </a:solidFill>
              <a:effectLst/>
              <a:latin typeface="Bierstadt" panose="020B0004020202020204" pitchFamily="34" charset="0"/>
              <a:ea typeface="+mn-ea"/>
              <a:cs typeface="+mn-cs"/>
            </a:rPr>
            <a:t> </a:t>
          </a:r>
        </a:p>
        <a:p>
          <a:pPr algn="just"/>
          <a:r>
            <a:rPr lang="en-US" sz="1050">
              <a:solidFill>
                <a:schemeClr val="dk1"/>
              </a:solidFill>
              <a:effectLst/>
              <a:latin typeface="Bierstadt" panose="020B0004020202020204" pitchFamily="34" charset="0"/>
              <a:ea typeface="+mn-ea"/>
              <a:cs typeface="+mn-cs"/>
            </a:rPr>
            <a:t>12. Enter an estimate of the annual insurance premium.  If in doubt, estimate the annual insurance premium at about ½%-1% of the market value of the home.</a:t>
          </a:r>
        </a:p>
        <a:p>
          <a:pPr algn="just"/>
          <a:r>
            <a:rPr lang="en-US" sz="1050">
              <a:solidFill>
                <a:schemeClr val="dk1"/>
              </a:solidFill>
              <a:effectLst/>
              <a:latin typeface="Bierstadt" panose="020B0004020202020204" pitchFamily="34" charset="0"/>
              <a:ea typeface="+mn-ea"/>
              <a:cs typeface="+mn-cs"/>
            </a:rPr>
            <a:t> </a:t>
          </a:r>
        </a:p>
        <a:p>
          <a:pPr algn="just"/>
          <a:r>
            <a:rPr lang="en-US" sz="1050">
              <a:solidFill>
                <a:schemeClr val="dk1"/>
              </a:solidFill>
              <a:effectLst/>
              <a:latin typeface="Bierstadt" panose="020B0004020202020204" pitchFamily="34" charset="0"/>
              <a:ea typeface="+mn-ea"/>
              <a:cs typeface="+mn-cs"/>
            </a:rPr>
            <a:t>13. Enter an estimate of the annual homeowner/condominium association fees (if applicable).</a:t>
          </a:r>
        </a:p>
        <a:p>
          <a:pPr algn="just"/>
          <a:r>
            <a:rPr lang="en-US" sz="1050">
              <a:solidFill>
                <a:schemeClr val="dk1"/>
              </a:solidFill>
              <a:effectLst/>
              <a:latin typeface="Bierstadt" panose="020B0004020202020204" pitchFamily="34" charset="0"/>
              <a:ea typeface="+mn-ea"/>
              <a:cs typeface="+mn-cs"/>
            </a:rPr>
            <a:t> </a:t>
          </a:r>
        </a:p>
        <a:p>
          <a:pPr algn="just"/>
          <a:r>
            <a:rPr lang="en-US" sz="1050">
              <a:solidFill>
                <a:schemeClr val="dk1"/>
              </a:solidFill>
              <a:effectLst/>
              <a:latin typeface="Bierstadt" panose="020B0004020202020204" pitchFamily="34" charset="0"/>
              <a:ea typeface="+mn-ea"/>
              <a:cs typeface="+mn-cs"/>
            </a:rPr>
            <a:t>14. This line shows the total monthly cost of taxes, insurance, and HOA fees.</a:t>
          </a:r>
        </a:p>
        <a:p>
          <a:pPr algn="just"/>
          <a:r>
            <a:rPr lang="en-US" sz="1050">
              <a:solidFill>
                <a:schemeClr val="dk1"/>
              </a:solidFill>
              <a:effectLst/>
              <a:latin typeface="Bierstadt" panose="020B0004020202020204" pitchFamily="34" charset="0"/>
              <a:ea typeface="+mn-ea"/>
              <a:cs typeface="+mn-cs"/>
            </a:rPr>
            <a:t> </a:t>
          </a:r>
        </a:p>
        <a:p>
          <a:pPr algn="just"/>
          <a:r>
            <a:rPr lang="en-US" sz="1050">
              <a:solidFill>
                <a:schemeClr val="dk1"/>
              </a:solidFill>
              <a:effectLst/>
              <a:latin typeface="Bierstadt" panose="020B0004020202020204" pitchFamily="34" charset="0"/>
              <a:ea typeface="+mn-ea"/>
              <a:cs typeface="+mn-cs"/>
            </a:rPr>
            <a:t>15. This line shows the total monthly payment by adding lines 10 and 14 together.  This is the payment that would be required if no buyer assistance was available.</a:t>
          </a:r>
        </a:p>
        <a:p>
          <a:pPr algn="just"/>
          <a:r>
            <a:rPr lang="en-US" sz="1050">
              <a:solidFill>
                <a:schemeClr val="dk1"/>
              </a:solidFill>
              <a:effectLst/>
              <a:latin typeface="Bierstadt" panose="020B0004020202020204" pitchFamily="34" charset="0"/>
              <a:ea typeface="+mn-ea"/>
              <a:cs typeface="+mn-cs"/>
            </a:rPr>
            <a:t> </a:t>
          </a:r>
        </a:p>
        <a:p>
          <a:pPr algn="just"/>
          <a:r>
            <a:rPr lang="en-US" sz="1050">
              <a:solidFill>
                <a:schemeClr val="dk1"/>
              </a:solidFill>
              <a:effectLst/>
              <a:latin typeface="Bierstadt" panose="020B0004020202020204" pitchFamily="34" charset="0"/>
              <a:ea typeface="+mn-ea"/>
              <a:cs typeface="+mn-cs"/>
            </a:rPr>
            <a:t>16. Enter the front-end debt to income ratio (aka the housing ratio) you expect buyers to be able to afford.  Remember setting a high ratio will limit your pool of buyers to those with very good credit and low consumer debt while setting “too low” a ratio will require additional subsidy to make the payment affordable.  Local PJs must develop their own policies, but most will not allow ratios higher than 33% of income, and many expect buyers to be able to spend at least 20-25% of their income toward their house payment.</a:t>
          </a:r>
        </a:p>
        <a:p>
          <a:pPr algn="just"/>
          <a:r>
            <a:rPr lang="en-US" sz="1050">
              <a:solidFill>
                <a:schemeClr val="dk1"/>
              </a:solidFill>
              <a:effectLst/>
              <a:latin typeface="Bierstadt" panose="020B0004020202020204" pitchFamily="34" charset="0"/>
              <a:ea typeface="+mn-ea"/>
              <a:cs typeface="+mn-cs"/>
            </a:rPr>
            <a:t> </a:t>
          </a:r>
        </a:p>
        <a:p>
          <a:pPr algn="just"/>
          <a:r>
            <a:rPr lang="en-US" sz="1050">
              <a:solidFill>
                <a:schemeClr val="dk1"/>
              </a:solidFill>
              <a:effectLst/>
              <a:latin typeface="Bierstadt" panose="020B0004020202020204" pitchFamily="34" charset="0"/>
              <a:ea typeface="+mn-ea"/>
              <a:cs typeface="+mn-cs"/>
            </a:rPr>
            <a:t>17. This line shows the minimum monthly income needed to afford the total monthly payment from line 15 based on the front-end ratio on line 16.  Again, this figure and the one on line 18 below project a buyer profile </a:t>
          </a:r>
          <a:r>
            <a:rPr lang="en-US" sz="1050" b="1" i="1" u="sng">
              <a:solidFill>
                <a:schemeClr val="dk1"/>
              </a:solidFill>
              <a:effectLst/>
              <a:latin typeface="Bierstadt" panose="020B0004020202020204" pitchFamily="34" charset="0"/>
              <a:ea typeface="+mn-ea"/>
              <a:cs typeface="+mn-cs"/>
            </a:rPr>
            <a:t>before</a:t>
          </a:r>
          <a:r>
            <a:rPr lang="en-US" sz="1050">
              <a:solidFill>
                <a:schemeClr val="dk1"/>
              </a:solidFill>
              <a:effectLst/>
              <a:latin typeface="Bierstadt" panose="020B0004020202020204" pitchFamily="34" charset="0"/>
              <a:ea typeface="+mn-ea"/>
              <a:cs typeface="+mn-cs"/>
            </a:rPr>
            <a:t> any HOME assistance.</a:t>
          </a:r>
        </a:p>
        <a:p>
          <a:pPr algn="just"/>
          <a:r>
            <a:rPr lang="en-US" sz="1050">
              <a:solidFill>
                <a:schemeClr val="dk1"/>
              </a:solidFill>
              <a:effectLst/>
              <a:latin typeface="Bierstadt" panose="020B0004020202020204" pitchFamily="34" charset="0"/>
              <a:ea typeface="+mn-ea"/>
              <a:cs typeface="+mn-cs"/>
            </a:rPr>
            <a:t> </a:t>
          </a:r>
        </a:p>
        <a:p>
          <a:pPr algn="just"/>
          <a:r>
            <a:rPr lang="en-US" sz="1050">
              <a:solidFill>
                <a:schemeClr val="dk1"/>
              </a:solidFill>
              <a:effectLst/>
              <a:latin typeface="Bierstadt" panose="020B0004020202020204" pitchFamily="34" charset="0"/>
              <a:ea typeface="+mn-ea"/>
              <a:cs typeface="+mn-cs"/>
            </a:rPr>
            <a:t>18. This shows the annual income needed by multiplying line 17 by 12 months.  This is approximately the “income floor” or the minimum income a buyer would need to afford the house being developed outright without any HOME assistance.  In some cases, where a specific buyer gets a better interest rate or qualifies at a little higher debt to income ratio (but one still allowed by the PJ), a buyer with less income might still be able to afford this house.  </a:t>
          </a:r>
        </a:p>
        <a:p>
          <a:pPr algn="just"/>
          <a:r>
            <a:rPr lang="en-US" sz="1050">
              <a:solidFill>
                <a:schemeClr val="dk1"/>
              </a:solidFill>
              <a:effectLst/>
              <a:latin typeface="Bierstadt" panose="020B0004020202020204" pitchFamily="34" charset="0"/>
              <a:ea typeface="+mn-ea"/>
              <a:cs typeface="+mn-cs"/>
            </a:rPr>
            <a:t> </a:t>
          </a:r>
        </a:p>
        <a:p>
          <a:pPr algn="just"/>
          <a:r>
            <a:rPr lang="en-US" sz="1050">
              <a:solidFill>
                <a:schemeClr val="dk1"/>
              </a:solidFill>
              <a:effectLst/>
              <a:latin typeface="Bierstadt" panose="020B0004020202020204" pitchFamily="34" charset="0"/>
              <a:ea typeface="+mn-ea"/>
              <a:cs typeface="+mn-cs"/>
            </a:rPr>
            <a:t>19. This line shows the total cash investment a potential buyer would need to bring from their own resources if purchasing the home without any assistance.  It is the same as line 6.</a:t>
          </a:r>
        </a:p>
        <a:p>
          <a:pPr algn="just"/>
          <a:r>
            <a:rPr lang="en-US" sz="1050">
              <a:solidFill>
                <a:schemeClr val="dk1"/>
              </a:solidFill>
              <a:effectLst/>
              <a:latin typeface="Bierstadt" panose="020B0004020202020204" pitchFamily="34" charset="0"/>
              <a:ea typeface="+mn-ea"/>
              <a:cs typeface="+mn-cs"/>
            </a:rPr>
            <a:t> </a:t>
          </a:r>
        </a:p>
        <a:p>
          <a:pPr algn="just"/>
          <a:r>
            <a:rPr lang="en-US" sz="1050">
              <a:solidFill>
                <a:schemeClr val="dk1"/>
              </a:solidFill>
              <a:effectLst/>
              <a:latin typeface="Bierstadt" panose="020B0004020202020204" pitchFamily="34" charset="0"/>
              <a:ea typeface="+mn-ea"/>
              <a:cs typeface="+mn-cs"/>
            </a:rPr>
            <a:t>20. Enter the maximum amount of direct HOME-funded buyer assistance you would allow (either under the program or the project-specific assumptions).  Remember, no buyer is known, so if in doubt estimate based on how much the program is willing to provide if the buyer needs it.  </a:t>
          </a:r>
        </a:p>
        <a:p>
          <a:pPr algn="just"/>
          <a:endParaRPr lang="en-US" sz="1050">
            <a:solidFill>
              <a:schemeClr val="dk1"/>
            </a:solidFill>
            <a:effectLst/>
            <a:latin typeface="Bierstadt" panose="020B0004020202020204" pitchFamily="34" charset="0"/>
            <a:ea typeface="+mn-ea"/>
            <a:cs typeface="+mn-cs"/>
          </a:endParaRPr>
        </a:p>
        <a:p>
          <a:pPr algn="just"/>
          <a:r>
            <a:rPr lang="en-US" sz="1050">
              <a:solidFill>
                <a:schemeClr val="dk1"/>
              </a:solidFill>
              <a:effectLst/>
              <a:latin typeface="Bierstadt" panose="020B0004020202020204" pitchFamily="34" charset="0"/>
              <a:ea typeface="+mn-ea"/>
              <a:cs typeface="+mn-cs"/>
            </a:rPr>
            <a:t>21. Enter the maximum</a:t>
          </a:r>
          <a:r>
            <a:rPr lang="en-US" sz="1050" baseline="0">
              <a:solidFill>
                <a:schemeClr val="dk1"/>
              </a:solidFill>
              <a:effectLst/>
              <a:latin typeface="Bierstadt" panose="020B0004020202020204" pitchFamily="34" charset="0"/>
              <a:ea typeface="+mn-ea"/>
              <a:cs typeface="+mn-cs"/>
            </a:rPr>
            <a:t> amount of other buyer assistance from non-HOME sources - for example, if there is a locally funded program paired with HOME to provide a higher level of total buyer assistance. This line should only be used if the funding is reasonably assured for most participating buyers; it should not be used to catalogue every possible other asssitance pogram that occaisionally happens to be leveraged with HOME.</a:t>
          </a:r>
        </a:p>
        <a:p>
          <a:pPr algn="just"/>
          <a:endParaRPr lang="en-US" sz="1050" baseline="0">
            <a:solidFill>
              <a:schemeClr val="dk1"/>
            </a:solidFill>
            <a:effectLst/>
            <a:latin typeface="Bierstadt" panose="020B0004020202020204" pitchFamily="34" charset="0"/>
            <a:ea typeface="+mn-ea"/>
            <a:cs typeface="+mn-cs"/>
          </a:endParaRPr>
        </a:p>
        <a:p>
          <a:pPr algn="just"/>
          <a:r>
            <a:rPr lang="en-US" sz="1050" baseline="0">
              <a:solidFill>
                <a:schemeClr val="dk1"/>
              </a:solidFill>
              <a:effectLst/>
              <a:latin typeface="Bierstadt" panose="020B0004020202020204" pitchFamily="34" charset="0"/>
              <a:ea typeface="+mn-ea"/>
              <a:cs typeface="+mn-cs"/>
            </a:rPr>
            <a:t>22. This line shows the sum of the maximum HOME asssitance and maximum other assistance on lines 21 and 22. It represents the maximim level of total buyer assistance that could be reasonable expected.</a:t>
          </a:r>
          <a:endParaRPr lang="en-US" sz="1050">
            <a:solidFill>
              <a:schemeClr val="dk1"/>
            </a:solidFill>
            <a:effectLst/>
            <a:latin typeface="Bierstadt" panose="020B0004020202020204" pitchFamily="34" charset="0"/>
            <a:ea typeface="+mn-ea"/>
            <a:cs typeface="+mn-cs"/>
          </a:endParaRPr>
        </a:p>
        <a:p>
          <a:pPr algn="just"/>
          <a:r>
            <a:rPr lang="en-US" sz="1050">
              <a:solidFill>
                <a:schemeClr val="dk1"/>
              </a:solidFill>
              <a:effectLst/>
              <a:latin typeface="Bierstadt" panose="020B0004020202020204" pitchFamily="34" charset="0"/>
              <a:ea typeface="+mn-ea"/>
              <a:cs typeface="+mn-cs"/>
            </a:rPr>
            <a:t> </a:t>
          </a:r>
        </a:p>
        <a:p>
          <a:pPr algn="just"/>
          <a:r>
            <a:rPr lang="en-US" sz="1050">
              <a:solidFill>
                <a:schemeClr val="dk1"/>
              </a:solidFill>
              <a:effectLst/>
              <a:latin typeface="Bierstadt" panose="020B0004020202020204" pitchFamily="34" charset="0"/>
              <a:ea typeface="+mn-ea"/>
              <a:cs typeface="+mn-cs"/>
            </a:rPr>
            <a:t>23. This line repeats the figure on line 19, showing the total cash investment needed to cover the lender’s required downpayment and projected buyer closing costs.</a:t>
          </a:r>
        </a:p>
        <a:p>
          <a:pPr algn="just"/>
          <a:r>
            <a:rPr lang="en-US" sz="1050">
              <a:solidFill>
                <a:schemeClr val="dk1"/>
              </a:solidFill>
              <a:effectLst/>
              <a:latin typeface="Bierstadt" panose="020B0004020202020204" pitchFamily="34" charset="0"/>
              <a:ea typeface="+mn-ea"/>
              <a:cs typeface="+mn-cs"/>
            </a:rPr>
            <a:t> </a:t>
          </a:r>
        </a:p>
        <a:p>
          <a:pPr algn="just"/>
          <a:r>
            <a:rPr lang="en-US" sz="1050">
              <a:solidFill>
                <a:schemeClr val="dk1"/>
              </a:solidFill>
              <a:effectLst/>
              <a:latin typeface="Bierstadt" panose="020B0004020202020204" pitchFamily="34" charset="0"/>
              <a:ea typeface="+mn-ea"/>
              <a:cs typeface="+mn-cs"/>
            </a:rPr>
            <a:t>24. Enter the actual buyer cash investment expected.  PJ’s are required to have standards setting minimum buyer investment amounts.  Though less than a bank might provide, many PJ’s require the buyer to invest at least 1% of the purchase price, while others set a specific minimum dollar investment, for example requiring at least $1,000 or $2,500.</a:t>
          </a:r>
        </a:p>
        <a:p>
          <a:pPr algn="just"/>
          <a:r>
            <a:rPr lang="en-US" sz="1050">
              <a:solidFill>
                <a:schemeClr val="dk1"/>
              </a:solidFill>
              <a:effectLst/>
              <a:latin typeface="Bierstadt" panose="020B0004020202020204" pitchFamily="34" charset="0"/>
              <a:ea typeface="+mn-ea"/>
              <a:cs typeface="+mn-cs"/>
            </a:rPr>
            <a:t> </a:t>
          </a:r>
        </a:p>
        <a:p>
          <a:pPr algn="just"/>
          <a:r>
            <a:rPr lang="en-US" sz="1050">
              <a:solidFill>
                <a:schemeClr val="dk1"/>
              </a:solidFill>
              <a:effectLst/>
              <a:latin typeface="Bierstadt" panose="020B0004020202020204" pitchFamily="34" charset="0"/>
              <a:ea typeface="+mn-ea"/>
              <a:cs typeface="+mn-cs"/>
            </a:rPr>
            <a:t>25. This line shows the amount of HOME or other buyer assistance that will be needed toward the buyer’s downpayment and closing costs.  Even if a buyer could afford the payments on the maximum loan the lender would provide (on line 5), they would still need this much assistance toward the</a:t>
          </a:r>
          <a:r>
            <a:rPr lang="en-US" sz="1050" baseline="0">
              <a:solidFill>
                <a:schemeClr val="dk1"/>
              </a:solidFill>
              <a:effectLst/>
              <a:latin typeface="Bierstadt" panose="020B0004020202020204" pitchFamily="34" charset="0"/>
              <a:ea typeface="+mn-ea"/>
              <a:cs typeface="+mn-cs"/>
            </a:rPr>
            <a:t> "cash to enter" needed</a:t>
          </a:r>
          <a:r>
            <a:rPr lang="en-US" sz="1050">
              <a:solidFill>
                <a:schemeClr val="dk1"/>
              </a:solidFill>
              <a:effectLst/>
              <a:latin typeface="Bierstadt" panose="020B0004020202020204" pitchFamily="34" charset="0"/>
              <a:ea typeface="+mn-ea"/>
              <a:cs typeface="+mn-cs"/>
            </a:rPr>
            <a:t> to “get into” the house.  It is calculated by subtracting line 24 from line 23.</a:t>
          </a:r>
        </a:p>
        <a:p>
          <a:pPr algn="just"/>
          <a:r>
            <a:rPr lang="en-US" sz="1050">
              <a:solidFill>
                <a:schemeClr val="dk1"/>
              </a:solidFill>
              <a:effectLst/>
              <a:latin typeface="Bierstadt" panose="020B0004020202020204" pitchFamily="34" charset="0"/>
              <a:ea typeface="+mn-ea"/>
              <a:cs typeface="+mn-cs"/>
            </a:rPr>
            <a:t> </a:t>
          </a:r>
        </a:p>
        <a:p>
          <a:pPr algn="just"/>
          <a:r>
            <a:rPr lang="en-US" sz="1050">
              <a:solidFill>
                <a:schemeClr val="dk1"/>
              </a:solidFill>
              <a:effectLst/>
              <a:latin typeface="Bierstadt" panose="020B0004020202020204" pitchFamily="34" charset="0"/>
              <a:ea typeface="+mn-ea"/>
              <a:cs typeface="+mn-cs"/>
            </a:rPr>
            <a:t>26. This line subtracts the buyer</a:t>
          </a:r>
          <a:r>
            <a:rPr lang="en-US" sz="1050" baseline="0">
              <a:solidFill>
                <a:schemeClr val="dk1"/>
              </a:solidFill>
              <a:effectLst/>
              <a:latin typeface="Bierstadt" panose="020B0004020202020204" pitchFamily="34" charset="0"/>
              <a:ea typeface="+mn-ea"/>
              <a:cs typeface="+mn-cs"/>
            </a:rPr>
            <a:t> asssitance</a:t>
          </a:r>
          <a:r>
            <a:rPr lang="en-US" sz="1050">
              <a:solidFill>
                <a:schemeClr val="dk1"/>
              </a:solidFill>
              <a:effectLst/>
              <a:latin typeface="Bierstadt" panose="020B0004020202020204" pitchFamily="34" charset="0"/>
              <a:ea typeface="+mn-ea"/>
              <a:cs typeface="+mn-cs"/>
            </a:rPr>
            <a:t> needed for DPA/closing costs from the maximum buyer assistance available on line 22.  This represents additional HOME or other assistance that can “write down” the buyer’s first mortgage, if necessary, to make the monthly payment affordable to a given buyer.</a:t>
          </a:r>
        </a:p>
        <a:p>
          <a:pPr algn="just"/>
          <a:r>
            <a:rPr lang="en-US" sz="1050">
              <a:solidFill>
                <a:schemeClr val="dk1"/>
              </a:solidFill>
              <a:effectLst/>
              <a:latin typeface="Bierstadt" panose="020B0004020202020204" pitchFamily="34" charset="0"/>
              <a:ea typeface="+mn-ea"/>
              <a:cs typeface="+mn-cs"/>
            </a:rPr>
            <a:t> </a:t>
          </a:r>
        </a:p>
        <a:p>
          <a:pPr algn="just"/>
          <a:r>
            <a:rPr lang="en-US" sz="1050">
              <a:solidFill>
                <a:schemeClr val="dk1"/>
              </a:solidFill>
              <a:effectLst/>
              <a:latin typeface="Bierstadt" panose="020B0004020202020204" pitchFamily="34" charset="0"/>
              <a:ea typeface="+mn-ea"/>
              <a:cs typeface="+mn-cs"/>
            </a:rPr>
            <a:t>27. This line calculates the minimum mortgage a buyer would need in a scenario where the maximum level of HOME and other</a:t>
          </a:r>
          <a:r>
            <a:rPr lang="en-US" sz="1050" baseline="0">
              <a:solidFill>
                <a:schemeClr val="dk1"/>
              </a:solidFill>
              <a:effectLst/>
              <a:latin typeface="Bierstadt" panose="020B0004020202020204" pitchFamily="34" charset="0"/>
              <a:ea typeface="+mn-ea"/>
              <a:cs typeface="+mn-cs"/>
            </a:rPr>
            <a:t> </a:t>
          </a:r>
          <a:r>
            <a:rPr lang="en-US" sz="1050">
              <a:solidFill>
                <a:schemeClr val="dk1"/>
              </a:solidFill>
              <a:effectLst/>
              <a:latin typeface="Bierstadt" panose="020B0004020202020204" pitchFamily="34" charset="0"/>
              <a:ea typeface="+mn-ea"/>
              <a:cs typeface="+mn-cs"/>
            </a:rPr>
            <a:t>assistance was being provided.  It does so by subtracting line 26 from line 5.</a:t>
          </a:r>
        </a:p>
        <a:p>
          <a:pPr algn="just"/>
          <a:r>
            <a:rPr lang="en-US" sz="1050">
              <a:solidFill>
                <a:schemeClr val="dk1"/>
              </a:solidFill>
              <a:effectLst/>
              <a:latin typeface="Bierstadt" panose="020B0004020202020204" pitchFamily="34" charset="0"/>
              <a:ea typeface="+mn-ea"/>
              <a:cs typeface="+mn-cs"/>
            </a:rPr>
            <a:t> </a:t>
          </a:r>
        </a:p>
        <a:p>
          <a:pPr algn="just"/>
          <a:r>
            <a:rPr lang="en-US" sz="1050">
              <a:solidFill>
                <a:schemeClr val="dk1"/>
              </a:solidFill>
              <a:effectLst/>
              <a:latin typeface="Bierstadt" panose="020B0004020202020204" pitchFamily="34" charset="0"/>
              <a:ea typeface="+mn-ea"/>
              <a:cs typeface="+mn-cs"/>
            </a:rPr>
            <a:t>28.  This line recalculates the monthly payment – principal, interest, taxes, and insurance (PITI) including mortgage insurance (if the mortgage on line 27 is greater than 80% LTV) – for the mortgage amount on line 27.</a:t>
          </a:r>
        </a:p>
        <a:p>
          <a:pPr algn="just"/>
          <a:r>
            <a:rPr lang="en-US" sz="1050">
              <a:solidFill>
                <a:schemeClr val="dk1"/>
              </a:solidFill>
              <a:effectLst/>
              <a:latin typeface="Bierstadt" panose="020B0004020202020204" pitchFamily="34" charset="0"/>
              <a:ea typeface="+mn-ea"/>
              <a:cs typeface="+mn-cs"/>
            </a:rPr>
            <a:t> </a:t>
          </a:r>
        </a:p>
        <a:p>
          <a:pPr algn="just"/>
          <a:r>
            <a:rPr lang="en-US" sz="1050">
              <a:solidFill>
                <a:schemeClr val="dk1"/>
              </a:solidFill>
              <a:effectLst/>
              <a:latin typeface="Bierstadt" panose="020B0004020202020204" pitchFamily="34" charset="0"/>
              <a:ea typeface="+mn-ea"/>
              <a:cs typeface="+mn-cs"/>
            </a:rPr>
            <a:t>29.  This line shows the “revised” minimum annual income needed for a buyer to afford the mortgage shown on line 28.  This is approximately the “income floor” or the minimum income a buyer would need to afford the house being developed if they qualify for the maximum level of HOME and other buyer assistance available on line 22.  In some cases, where a specific buyer gets a better interest rate or qualifies at a little higher debt to income ratio (but one still allowed by the PJ), a buyer with less income might still be able to afford this house.  </a:t>
          </a:r>
        </a:p>
        <a:p>
          <a:pPr algn="just"/>
          <a:r>
            <a:rPr lang="en-US" sz="1050">
              <a:solidFill>
                <a:schemeClr val="dk1"/>
              </a:solidFill>
              <a:effectLst/>
              <a:latin typeface="Bierstadt" panose="020B0004020202020204" pitchFamily="34" charset="0"/>
              <a:ea typeface="+mn-ea"/>
              <a:cs typeface="+mn-cs"/>
            </a:rPr>
            <a:t> </a:t>
          </a:r>
        </a:p>
        <a:p>
          <a:pPr algn="just"/>
          <a:r>
            <a:rPr lang="en-US" sz="1050">
              <a:solidFill>
                <a:schemeClr val="dk1"/>
              </a:solidFill>
              <a:effectLst/>
              <a:latin typeface="Bierstadt" panose="020B0004020202020204" pitchFamily="34" charset="0"/>
              <a:ea typeface="+mn-ea"/>
              <a:cs typeface="+mn-cs"/>
            </a:rPr>
            <a:t>30. Enter the 50% AMI income limit for a 4-person household as published by HUD for the county in which the project is located.</a:t>
          </a:r>
        </a:p>
        <a:p>
          <a:pPr algn="just"/>
          <a:r>
            <a:rPr lang="en-US" sz="1050">
              <a:solidFill>
                <a:schemeClr val="dk1"/>
              </a:solidFill>
              <a:effectLst/>
              <a:latin typeface="Bierstadt" panose="020B0004020202020204" pitchFamily="34" charset="0"/>
              <a:ea typeface="+mn-ea"/>
              <a:cs typeface="+mn-cs"/>
            </a:rPr>
            <a:t> </a:t>
          </a:r>
        </a:p>
        <a:p>
          <a:pPr algn="just"/>
          <a:r>
            <a:rPr lang="en-US" sz="1050">
              <a:solidFill>
                <a:schemeClr val="dk1"/>
              </a:solidFill>
              <a:effectLst/>
              <a:latin typeface="Bierstadt" panose="020B0004020202020204" pitchFamily="34" charset="0"/>
              <a:ea typeface="+mn-ea"/>
              <a:cs typeface="+mn-cs"/>
            </a:rPr>
            <a:t>31-36.  These lines express the minimum annual income needed from line 29 in terms of the percentage of AMI for households of various sizes.  For example, "a one-person household would need an income of X% AMI to afford the home based on these assumptions about pricing, lending ratios, and maximum assistance available." </a:t>
          </a:r>
          <a:r>
            <a:rPr lang="en-US" sz="1050" b="1" i="1">
              <a:solidFill>
                <a:schemeClr val="dk1"/>
              </a:solidFill>
              <a:effectLst/>
              <a:latin typeface="Bierstadt" panose="020B0004020202020204" pitchFamily="34" charset="0"/>
              <a:ea typeface="+mn-ea"/>
              <a:cs typeface="+mn-cs"/>
            </a:rPr>
            <a:t>Note, that these calculations are approximate; they do not take into account the rounding methodology used to establish exact published AMI limits at each household size and income level.  Additionally, the calculations do not take into account jurisdictions where the 80% AMI limit is limited by the national median income.  PJs should always consult the HUD-published charts to determine exact income limit figures.</a:t>
          </a:r>
          <a:endParaRPr lang="en-US" sz="1050">
            <a:solidFill>
              <a:schemeClr val="dk1"/>
            </a:solidFill>
            <a:effectLst/>
            <a:latin typeface="Bierstadt" panose="020B0004020202020204" pitchFamily="34" charset="0"/>
            <a:ea typeface="+mn-ea"/>
            <a:cs typeface="+mn-cs"/>
          </a:endParaRPr>
        </a:p>
        <a:p>
          <a:pPr algn="just"/>
          <a:endParaRPr lang="en-US" sz="1050">
            <a:solidFill>
              <a:schemeClr val="dk1"/>
            </a:solidFill>
            <a:effectLst/>
            <a:latin typeface="Bierstadt" panose="020B0004020202020204" pitchFamily="34" charset="0"/>
            <a:ea typeface="+mn-ea"/>
            <a:cs typeface="+mn-cs"/>
          </a:endParaRPr>
        </a:p>
        <a:p>
          <a:pPr algn="just"/>
          <a:r>
            <a:rPr lang="en-US" sz="1050">
              <a:solidFill>
                <a:schemeClr val="dk1"/>
              </a:solidFill>
              <a:effectLst/>
              <a:latin typeface="Bierstadt" panose="020B0004020202020204" pitchFamily="34" charset="0"/>
              <a:ea typeface="+mn-ea"/>
              <a:cs typeface="+mn-cs"/>
            </a:rPr>
            <a:t>PJs and their partners should carefully assess this market range to determine if the project will be feasible, and your market analysis should look specifically at this income band, excluding households whose incomes are too low to afford the house or too high to qualify for HOME assistance.</a:t>
          </a:r>
        </a:p>
        <a:p>
          <a:pPr algn="just"/>
          <a:endParaRPr lang="en-US" sz="1050">
            <a:solidFill>
              <a:schemeClr val="dk1"/>
            </a:solidFill>
            <a:effectLst/>
            <a:latin typeface="Bierstadt" panose="020B0004020202020204" pitchFamily="34" charset="0"/>
            <a:ea typeface="+mn-ea"/>
            <a:cs typeface="+mn-cs"/>
          </a:endParaRPr>
        </a:p>
        <a:p>
          <a:pPr algn="just"/>
          <a:r>
            <a:rPr lang="en-US" sz="1050">
              <a:solidFill>
                <a:schemeClr val="dk1"/>
              </a:solidFill>
              <a:effectLst/>
              <a:latin typeface="Bierstadt" panose="020B0004020202020204" pitchFamily="34" charset="0"/>
              <a:ea typeface="+mn-ea"/>
              <a:cs typeface="+mn-cs"/>
            </a:rPr>
            <a:t>Not only must a buyer have the minimum income on line 29, but they will also need to have savings toward their downpayment of at least the amount shown on line 24.  If those figures are “too high,” you may find the practical market for the unit(s) is much more limited than it may initially seem.</a:t>
          </a:r>
        </a:p>
        <a:p>
          <a:pPr algn="just"/>
          <a:endParaRPr lang="en-US" sz="1050">
            <a:solidFill>
              <a:schemeClr val="dk1"/>
            </a:solidFill>
            <a:latin typeface="Bierstadt" panose="020B0004020202020204" pitchFamily="34" charset="0"/>
            <a:ea typeface="+mn-ea"/>
            <a:cs typeface="+mn-cs"/>
          </a:endParaRPr>
        </a:p>
        <a:p>
          <a:pPr algn="just"/>
          <a:endParaRPr lang="en-US" sz="1050">
            <a:latin typeface="Bierstadt" panose="020B00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hudexchange.info/programs/home/home-income-limits/" TargetMode="External"/><Relationship Id="rId1" Type="http://schemas.openxmlformats.org/officeDocument/2006/relationships/hyperlink" Target="https://www.freddiemac.com/pmms"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CC187-D56C-4758-802B-30A389C30754}">
  <dimension ref="A1:A11"/>
  <sheetViews>
    <sheetView zoomScaleNormal="100" workbookViewId="0">
      <selection activeCell="A7" sqref="A7"/>
    </sheetView>
  </sheetViews>
  <sheetFormatPr defaultColWidth="8.84375" defaultRowHeight="14.5" x14ac:dyDescent="0.35"/>
  <cols>
    <col min="1" max="1" width="100.53515625" style="1" customWidth="1"/>
    <col min="2" max="16384" width="8.84375" style="1"/>
  </cols>
  <sheetData>
    <row r="1" spans="1:1" x14ac:dyDescent="0.35">
      <c r="A1" s="2" t="s">
        <v>36</v>
      </c>
    </row>
    <row r="2" spans="1:1" ht="29" x14ac:dyDescent="0.35">
      <c r="A2" s="3" t="s">
        <v>35</v>
      </c>
    </row>
    <row r="3" spans="1:1" x14ac:dyDescent="0.35">
      <c r="A3" s="4"/>
    </row>
    <row r="4" spans="1:1" x14ac:dyDescent="0.35">
      <c r="A4" s="4"/>
    </row>
    <row r="5" spans="1:1" x14ac:dyDescent="0.35">
      <c r="A5" s="4"/>
    </row>
    <row r="6" spans="1:1" x14ac:dyDescent="0.35">
      <c r="A6" s="4"/>
    </row>
    <row r="7" spans="1:1" x14ac:dyDescent="0.35">
      <c r="A7" s="4"/>
    </row>
    <row r="8" spans="1:1" x14ac:dyDescent="0.35">
      <c r="A8" s="4"/>
    </row>
    <row r="9" spans="1:1" x14ac:dyDescent="0.35">
      <c r="A9" s="4"/>
    </row>
    <row r="10" spans="1:1" x14ac:dyDescent="0.35">
      <c r="A10" s="4"/>
    </row>
    <row r="11" spans="1:1" x14ac:dyDescent="0.35">
      <c r="A11" s="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BA02F-1B85-497A-83C0-54A6B8590A8A}">
  <dimension ref="A1:H1"/>
  <sheetViews>
    <sheetView showGridLines="0" tabSelected="1" workbookViewId="0">
      <selection sqref="A1:H1"/>
    </sheetView>
  </sheetViews>
  <sheetFormatPr defaultColWidth="8.61328125" defaultRowHeight="15.5" x14ac:dyDescent="0.35"/>
  <sheetData>
    <row r="1" spans="1:8" ht="21" x14ac:dyDescent="0.5">
      <c r="A1" s="57" t="s">
        <v>16</v>
      </c>
      <c r="B1" s="57"/>
      <c r="C1" s="57"/>
      <c r="D1" s="57"/>
      <c r="E1" s="57"/>
      <c r="F1" s="57"/>
      <c r="G1" s="57"/>
      <c r="H1" s="57"/>
    </row>
  </sheetData>
  <sheetProtection sheet="1" objects="1" scenarios="1"/>
  <mergeCells count="1">
    <mergeCell ref="A1:H1"/>
  </mergeCells>
  <printOptions horizontalCentered="1"/>
  <pageMargins left="0.7" right="0.7" top="0.75" bottom="0.75" header="0.3" footer="0.3"/>
  <pageSetup orientation="portrait" horizontalDpi="1200" verticalDpi="1200" r:id="rId1"/>
  <headerFooter>
    <oddFooter>&amp;L&amp;"-,Regular"&amp;11HOME Homebuyer Program Evaluation Tool&amp;C&amp;"-,Regular"&amp;11TDA Consulting for HUD&amp;R&amp;"-,Regular"&amp;11Rev. 08.27.2022</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F2B47-A4EA-4DC0-95C8-7B6FDED986E0}">
  <sheetPr>
    <pageSetUpPr fitToPage="1"/>
  </sheetPr>
  <dimension ref="A1:L94"/>
  <sheetViews>
    <sheetView showGridLines="0" topLeftCell="B1" workbookViewId="0">
      <selection activeCell="E4" sqref="E4"/>
    </sheetView>
  </sheetViews>
  <sheetFormatPr defaultColWidth="8.61328125" defaultRowHeight="14.5" x14ac:dyDescent="0.35"/>
  <cols>
    <col min="1" max="1" width="8.61328125" style="5" hidden="1" customWidth="1"/>
    <col min="2" max="2" width="2.3828125" style="5" bestFit="1" customWidth="1"/>
    <col min="3" max="3" width="2.84375" style="5" bestFit="1" customWidth="1"/>
    <col min="4" max="4" width="10.53515625" style="5" customWidth="1"/>
    <col min="5" max="5" width="47" style="5" customWidth="1"/>
    <col min="6" max="6" width="3.15234375" style="11" bestFit="1" customWidth="1"/>
    <col min="7" max="7" width="13" style="5" customWidth="1"/>
    <col min="8" max="16384" width="8.61328125" style="5"/>
  </cols>
  <sheetData>
    <row r="1" spans="1:11" x14ac:dyDescent="0.35">
      <c r="C1" s="6" t="s">
        <v>16</v>
      </c>
      <c r="E1" s="7"/>
      <c r="F1" s="8"/>
      <c r="G1" s="9"/>
      <c r="I1" s="10" t="s">
        <v>13</v>
      </c>
    </row>
    <row r="2" spans="1:11" x14ac:dyDescent="0.35">
      <c r="C2" s="7" t="s">
        <v>19</v>
      </c>
      <c r="D2" s="6"/>
      <c r="E2" s="7"/>
      <c r="H2" s="6"/>
    </row>
    <row r="3" spans="1:11" x14ac:dyDescent="0.35">
      <c r="C3" s="7"/>
      <c r="D3" s="6"/>
      <c r="E3" s="7"/>
      <c r="H3" s="6"/>
    </row>
    <row r="4" spans="1:11" x14ac:dyDescent="0.35">
      <c r="C4" s="6" t="s">
        <v>12</v>
      </c>
      <c r="D4" s="6"/>
      <c r="E4" s="12"/>
    </row>
    <row r="5" spans="1:11" x14ac:dyDescent="0.35">
      <c r="C5" s="6" t="s">
        <v>11</v>
      </c>
      <c r="D5" s="6"/>
      <c r="E5" s="12"/>
    </row>
    <row r="6" spans="1:11" x14ac:dyDescent="0.35">
      <c r="C6" s="6" t="s">
        <v>14</v>
      </c>
      <c r="D6" s="56"/>
      <c r="E6" s="13"/>
      <c r="G6" s="64" t="s">
        <v>18</v>
      </c>
      <c r="H6" s="64"/>
      <c r="I6" s="64"/>
      <c r="J6" s="64"/>
      <c r="K6" s="64"/>
    </row>
    <row r="7" spans="1:11" ht="15" thickBot="1" x14ac:dyDescent="0.4">
      <c r="E7" s="6"/>
      <c r="F7" s="65" t="s">
        <v>24</v>
      </c>
      <c r="G7" s="65"/>
      <c r="H7" s="65"/>
      <c r="I7" s="65"/>
      <c r="J7" s="65"/>
      <c r="K7" s="65"/>
    </row>
    <row r="8" spans="1:11" x14ac:dyDescent="0.35">
      <c r="C8" s="47">
        <v>1</v>
      </c>
      <c r="D8" s="14"/>
      <c r="E8" s="15" t="s">
        <v>10</v>
      </c>
      <c r="F8" s="16">
        <f>IF(OR(ISBLANK(D8),D8=0),1,"")</f>
        <v>1</v>
      </c>
      <c r="G8" s="71"/>
      <c r="H8" s="72"/>
      <c r="I8" s="72"/>
      <c r="J8" s="72"/>
      <c r="K8" s="73"/>
    </row>
    <row r="9" spans="1:11" x14ac:dyDescent="0.35">
      <c r="C9" s="48">
        <v>2</v>
      </c>
      <c r="D9" s="17"/>
      <c r="E9" s="18" t="str">
        <f>IF(D9=0,"Confirm $0 Closing Costs/Prepaids","Closing Costs/Prepaids")</f>
        <v>Confirm $0 Closing Costs/Prepaids</v>
      </c>
      <c r="F9" s="16">
        <f>IF(OR(ISBLANK(D9),D9=0),1,"")</f>
        <v>1</v>
      </c>
      <c r="G9" s="58"/>
      <c r="H9" s="59"/>
      <c r="I9" s="59"/>
      <c r="J9" s="59"/>
      <c r="K9" s="60"/>
    </row>
    <row r="10" spans="1:11" x14ac:dyDescent="0.35">
      <c r="C10" s="48">
        <v>3</v>
      </c>
      <c r="D10" s="19">
        <f>D8+D9</f>
        <v>0</v>
      </c>
      <c r="E10" s="20" t="s">
        <v>9</v>
      </c>
      <c r="F10" s="16"/>
      <c r="G10" s="58"/>
      <c r="H10" s="59"/>
      <c r="I10" s="59"/>
      <c r="J10" s="59"/>
      <c r="K10" s="60"/>
    </row>
    <row r="11" spans="1:11" x14ac:dyDescent="0.35">
      <c r="C11" s="48"/>
      <c r="D11" s="18"/>
      <c r="E11" s="18"/>
      <c r="F11" s="16"/>
      <c r="G11" s="58"/>
      <c r="H11" s="59"/>
      <c r="I11" s="59"/>
      <c r="J11" s="59"/>
      <c r="K11" s="60"/>
    </row>
    <row r="12" spans="1:11" x14ac:dyDescent="0.35">
      <c r="C12" s="48">
        <v>4</v>
      </c>
      <c r="D12" s="21">
        <v>0.96499999999999997</v>
      </c>
      <c r="E12" s="20" t="s">
        <v>8</v>
      </c>
      <c r="F12" s="16">
        <f>IF(D12&lt;95%,2,3)</f>
        <v>3</v>
      </c>
      <c r="G12" s="74"/>
      <c r="H12" s="75"/>
      <c r="I12" s="75"/>
      <c r="J12" s="75"/>
      <c r="K12" s="76"/>
    </row>
    <row r="13" spans="1:11" x14ac:dyDescent="0.35">
      <c r="C13" s="48">
        <v>5</v>
      </c>
      <c r="D13" s="19">
        <f>D8*D12</f>
        <v>0</v>
      </c>
      <c r="E13" s="20" t="s">
        <v>7</v>
      </c>
      <c r="F13" s="16"/>
      <c r="G13" s="58"/>
      <c r="H13" s="59"/>
      <c r="I13" s="59"/>
      <c r="J13" s="59"/>
      <c r="K13" s="60"/>
    </row>
    <row r="14" spans="1:11" x14ac:dyDescent="0.35">
      <c r="C14" s="48">
        <v>6</v>
      </c>
      <c r="D14" s="19">
        <f>D10-D13</f>
        <v>0</v>
      </c>
      <c r="E14" s="20" t="s">
        <v>6</v>
      </c>
      <c r="F14" s="16"/>
      <c r="G14" s="58"/>
      <c r="H14" s="59"/>
      <c r="I14" s="59"/>
      <c r="J14" s="59"/>
      <c r="K14" s="60"/>
    </row>
    <row r="15" spans="1:11" x14ac:dyDescent="0.35">
      <c r="C15" s="48"/>
      <c r="D15" s="18"/>
      <c r="E15" s="18"/>
      <c r="F15" s="16"/>
      <c r="G15" s="58"/>
      <c r="H15" s="59"/>
      <c r="I15" s="59"/>
      <c r="J15" s="59"/>
      <c r="K15" s="60"/>
    </row>
    <row r="16" spans="1:11" x14ac:dyDescent="0.35">
      <c r="A16" s="22">
        <f>PMT(D16/12,D18*12,-1)</f>
        <v>2.7777777777777779E-3</v>
      </c>
      <c r="C16" s="48">
        <v>7</v>
      </c>
      <c r="D16" s="23"/>
      <c r="E16" s="18" t="str">
        <f>IF(D16=0,"Confirm 0% Interest Rate","Annual Interest Rate")</f>
        <v>Confirm 0% Interest Rate</v>
      </c>
      <c r="F16" s="16">
        <f>IF(OR(ISBLANK(D16),D16=0),1,"")</f>
        <v>1</v>
      </c>
      <c r="G16" s="66" t="s">
        <v>27</v>
      </c>
      <c r="H16" s="59"/>
      <c r="I16" s="59"/>
      <c r="J16" s="59"/>
      <c r="K16" s="60"/>
    </row>
    <row r="17" spans="1:11" x14ac:dyDescent="0.35">
      <c r="A17" s="22">
        <f>D17/12</f>
        <v>4.5833333333333332E-4</v>
      </c>
      <c r="C17" s="48">
        <v>8</v>
      </c>
      <c r="D17" s="23">
        <v>5.4999999999999997E-3</v>
      </c>
      <c r="E17" s="20" t="s">
        <v>5</v>
      </c>
      <c r="F17" s="16"/>
      <c r="G17" s="58"/>
      <c r="H17" s="59"/>
      <c r="I17" s="59"/>
      <c r="J17" s="59"/>
      <c r="K17" s="60"/>
    </row>
    <row r="18" spans="1:11" x14ac:dyDescent="0.35">
      <c r="A18" s="22">
        <f>SUM(A16:A17)</f>
        <v>3.236111111111111E-3</v>
      </c>
      <c r="C18" s="48">
        <v>9</v>
      </c>
      <c r="D18" s="24">
        <v>30</v>
      </c>
      <c r="E18" s="18" t="str">
        <f>IF(D18=30,"Mortgage Term (Years)","Mortgage Term (Years) - Confirm Not a 30 Year Loan")</f>
        <v>Mortgage Term (Years)</v>
      </c>
      <c r="F18" s="16" t="str">
        <f>IF(D18=30,"",2)</f>
        <v/>
      </c>
      <c r="G18" s="58"/>
      <c r="H18" s="59"/>
      <c r="I18" s="59"/>
      <c r="J18" s="59"/>
      <c r="K18" s="60"/>
    </row>
    <row r="19" spans="1:11" x14ac:dyDescent="0.35">
      <c r="C19" s="48">
        <v>10</v>
      </c>
      <c r="D19" s="19">
        <f>D13*A18</f>
        <v>0</v>
      </c>
      <c r="E19" s="20" t="s">
        <v>4</v>
      </c>
      <c r="F19" s="16"/>
      <c r="G19" s="58"/>
      <c r="H19" s="59"/>
      <c r="I19" s="59"/>
      <c r="J19" s="59"/>
      <c r="K19" s="60"/>
    </row>
    <row r="20" spans="1:11" x14ac:dyDescent="0.35">
      <c r="C20" s="48"/>
      <c r="D20" s="18"/>
      <c r="E20" s="18"/>
      <c r="F20" s="16"/>
      <c r="G20" s="58"/>
      <c r="H20" s="59"/>
      <c r="I20" s="59"/>
      <c r="J20" s="59"/>
      <c r="K20" s="60"/>
    </row>
    <row r="21" spans="1:11" x14ac:dyDescent="0.35">
      <c r="C21" s="48">
        <v>11</v>
      </c>
      <c r="D21" s="17"/>
      <c r="E21" s="18" t="str">
        <f>IF(D21&lt;=0,"Taxes (Annual) - confirm no property taxes are due","Taxes (Annual)")</f>
        <v>Taxes (Annual) - confirm no property taxes are due</v>
      </c>
      <c r="F21" s="16">
        <f>IF(OR(ISBLANK(D21),D21=0),1,"")</f>
        <v>1</v>
      </c>
      <c r="G21" s="58"/>
      <c r="H21" s="59"/>
      <c r="I21" s="59"/>
      <c r="J21" s="59"/>
      <c r="K21" s="60"/>
    </row>
    <row r="22" spans="1:11" x14ac:dyDescent="0.35">
      <c r="C22" s="48">
        <v>12</v>
      </c>
      <c r="D22" s="17"/>
      <c r="E22" s="18" t="str">
        <f>IF(D22&lt;=0,"Insurance (Annual) - Enter insurance estimate","Insurance (Annual)")</f>
        <v>Insurance (Annual) - Enter insurance estimate</v>
      </c>
      <c r="F22" s="16">
        <f>IF(OR(ISBLANK(D22),D22=0),1,"")</f>
        <v>1</v>
      </c>
      <c r="G22" s="58"/>
      <c r="H22" s="59"/>
      <c r="I22" s="59"/>
      <c r="J22" s="59"/>
      <c r="K22" s="60"/>
    </row>
    <row r="23" spans="1:11" x14ac:dyDescent="0.35">
      <c r="C23" s="48">
        <v>13</v>
      </c>
      <c r="D23" s="17"/>
      <c r="E23" s="20" t="s">
        <v>15</v>
      </c>
      <c r="F23" s="16"/>
      <c r="G23" s="58"/>
      <c r="H23" s="59"/>
      <c r="I23" s="59"/>
      <c r="J23" s="59"/>
      <c r="K23" s="60"/>
    </row>
    <row r="24" spans="1:11" x14ac:dyDescent="0.35">
      <c r="C24" s="49">
        <v>14</v>
      </c>
      <c r="D24" s="25">
        <f>(D21+D22+D23)/12</f>
        <v>0</v>
      </c>
      <c r="E24" s="26" t="s">
        <v>3</v>
      </c>
      <c r="F24" s="16"/>
      <c r="G24" s="58"/>
      <c r="H24" s="59"/>
      <c r="I24" s="59"/>
      <c r="J24" s="59"/>
      <c r="K24" s="60"/>
    </row>
    <row r="25" spans="1:11" x14ac:dyDescent="0.35">
      <c r="C25" s="48"/>
      <c r="D25" s="18"/>
      <c r="E25" s="18"/>
      <c r="F25" s="16"/>
      <c r="G25" s="58"/>
      <c r="H25" s="59"/>
      <c r="I25" s="59"/>
      <c r="J25" s="59"/>
      <c r="K25" s="60"/>
    </row>
    <row r="26" spans="1:11" x14ac:dyDescent="0.35">
      <c r="C26" s="50">
        <v>15</v>
      </c>
      <c r="D26" s="27">
        <f>D24+D19</f>
        <v>0</v>
      </c>
      <c r="E26" s="28" t="s">
        <v>2</v>
      </c>
      <c r="F26" s="16"/>
      <c r="G26" s="58"/>
      <c r="H26" s="59"/>
      <c r="I26" s="59"/>
      <c r="J26" s="59"/>
      <c r="K26" s="60"/>
    </row>
    <row r="27" spans="1:11" x14ac:dyDescent="0.35">
      <c r="C27" s="48">
        <v>16</v>
      </c>
      <c r="D27" s="29">
        <v>0.3</v>
      </c>
      <c r="E27" s="20" t="s">
        <v>1</v>
      </c>
      <c r="F27" s="16"/>
      <c r="G27" s="58"/>
      <c r="H27" s="59"/>
      <c r="I27" s="59"/>
      <c r="J27" s="59"/>
      <c r="K27" s="60"/>
    </row>
    <row r="28" spans="1:11" x14ac:dyDescent="0.35">
      <c r="C28" s="48"/>
      <c r="D28" s="18"/>
      <c r="E28" s="18"/>
      <c r="F28" s="16"/>
      <c r="G28" s="58"/>
      <c r="H28" s="59"/>
      <c r="I28" s="59"/>
      <c r="J28" s="59"/>
      <c r="K28" s="60"/>
    </row>
    <row r="29" spans="1:11" ht="15.75" customHeight="1" x14ac:dyDescent="0.35">
      <c r="C29" s="69" t="s">
        <v>21</v>
      </c>
      <c r="D29" s="70"/>
      <c r="E29" s="70"/>
      <c r="F29" s="30"/>
      <c r="G29" s="58"/>
      <c r="H29" s="59"/>
      <c r="I29" s="59"/>
      <c r="J29" s="59"/>
      <c r="K29" s="60"/>
    </row>
    <row r="30" spans="1:11" x14ac:dyDescent="0.35">
      <c r="C30" s="48">
        <v>17</v>
      </c>
      <c r="D30" s="19">
        <f>D26/D27</f>
        <v>0</v>
      </c>
      <c r="E30" s="20" t="s">
        <v>29</v>
      </c>
      <c r="F30" s="16"/>
      <c r="G30" s="58"/>
      <c r="H30" s="59"/>
      <c r="I30" s="59"/>
      <c r="J30" s="59"/>
      <c r="K30" s="60"/>
    </row>
    <row r="31" spans="1:11" x14ac:dyDescent="0.35">
      <c r="C31" s="48">
        <v>18</v>
      </c>
      <c r="D31" s="19">
        <f>D30*12</f>
        <v>0</v>
      </c>
      <c r="E31" s="20" t="s">
        <v>30</v>
      </c>
      <c r="F31" s="16"/>
      <c r="G31" s="58"/>
      <c r="H31" s="59"/>
      <c r="I31" s="59"/>
      <c r="J31" s="59"/>
      <c r="K31" s="60"/>
    </row>
    <row r="32" spans="1:11" x14ac:dyDescent="0.35">
      <c r="C32" s="49">
        <v>19</v>
      </c>
      <c r="D32" s="25">
        <f>D14</f>
        <v>0</v>
      </c>
      <c r="E32" s="26" t="s">
        <v>25</v>
      </c>
      <c r="F32" s="16"/>
      <c r="G32" s="58"/>
      <c r="H32" s="59"/>
      <c r="I32" s="59"/>
      <c r="J32" s="59"/>
      <c r="K32" s="60"/>
    </row>
    <row r="33" spans="3:11" x14ac:dyDescent="0.35">
      <c r="C33" s="48"/>
      <c r="D33" s="18"/>
      <c r="E33" s="18"/>
      <c r="F33" s="16"/>
      <c r="G33" s="58"/>
      <c r="H33" s="59"/>
      <c r="I33" s="59"/>
      <c r="J33" s="59"/>
      <c r="K33" s="60"/>
    </row>
    <row r="34" spans="3:11" ht="15.75" customHeight="1" x14ac:dyDescent="0.35">
      <c r="C34" s="69" t="s">
        <v>22</v>
      </c>
      <c r="D34" s="70"/>
      <c r="E34" s="70"/>
      <c r="F34" s="30"/>
      <c r="G34" s="58"/>
      <c r="H34" s="59"/>
      <c r="I34" s="59"/>
      <c r="J34" s="59"/>
      <c r="K34" s="60"/>
    </row>
    <row r="35" spans="3:11" x14ac:dyDescent="0.35">
      <c r="C35" s="51">
        <v>20</v>
      </c>
      <c r="D35" s="17"/>
      <c r="E35" s="20" t="s">
        <v>31</v>
      </c>
      <c r="F35" s="16"/>
      <c r="G35" s="58"/>
      <c r="H35" s="59"/>
      <c r="I35" s="59"/>
      <c r="J35" s="59"/>
      <c r="K35" s="60"/>
    </row>
    <row r="36" spans="3:11" x14ac:dyDescent="0.35">
      <c r="C36" s="51">
        <v>21</v>
      </c>
      <c r="D36" s="17"/>
      <c r="E36" s="20" t="s">
        <v>37</v>
      </c>
      <c r="F36" s="16"/>
      <c r="G36" s="58"/>
      <c r="H36" s="59"/>
      <c r="I36" s="59"/>
      <c r="J36" s="59"/>
      <c r="K36" s="60"/>
    </row>
    <row r="37" spans="3:11" x14ac:dyDescent="0.35">
      <c r="C37" s="51">
        <v>22</v>
      </c>
      <c r="D37" s="19">
        <f>D35+D36</f>
        <v>0</v>
      </c>
      <c r="E37" s="5" t="s">
        <v>32</v>
      </c>
      <c r="F37" s="16"/>
      <c r="G37" s="58"/>
      <c r="H37" s="59"/>
      <c r="I37" s="59"/>
      <c r="J37" s="59"/>
      <c r="K37" s="60"/>
    </row>
    <row r="38" spans="3:11" x14ac:dyDescent="0.35">
      <c r="C38" s="52"/>
      <c r="D38" s="7"/>
      <c r="E38" s="20"/>
      <c r="F38" s="16"/>
      <c r="G38" s="58"/>
      <c r="H38" s="59"/>
      <c r="I38" s="59"/>
      <c r="J38" s="59"/>
      <c r="K38" s="60"/>
    </row>
    <row r="39" spans="3:11" x14ac:dyDescent="0.35">
      <c r="C39" s="51">
        <v>23</v>
      </c>
      <c r="D39" s="19">
        <f>D14</f>
        <v>0</v>
      </c>
      <c r="E39" s="20" t="s">
        <v>0</v>
      </c>
      <c r="F39" s="16"/>
      <c r="G39" s="58"/>
      <c r="H39" s="59"/>
      <c r="I39" s="59"/>
      <c r="J39" s="59"/>
      <c r="K39" s="60"/>
    </row>
    <row r="40" spans="3:11" x14ac:dyDescent="0.35">
      <c r="C40" s="52">
        <v>24</v>
      </c>
      <c r="D40" s="31"/>
      <c r="E40" s="28" t="s">
        <v>26</v>
      </c>
      <c r="F40" s="16"/>
      <c r="G40" s="58"/>
      <c r="H40" s="59"/>
      <c r="I40" s="59"/>
      <c r="J40" s="59"/>
      <c r="K40" s="60"/>
    </row>
    <row r="41" spans="3:11" x14ac:dyDescent="0.35">
      <c r="C41" s="53">
        <v>25</v>
      </c>
      <c r="D41" s="32">
        <f>MAX(0,D39-D40)</f>
        <v>0</v>
      </c>
      <c r="E41" s="33" t="s">
        <v>28</v>
      </c>
      <c r="F41" s="34"/>
      <c r="G41" s="58"/>
      <c r="H41" s="59"/>
      <c r="I41" s="59"/>
      <c r="J41" s="59"/>
      <c r="K41" s="60"/>
    </row>
    <row r="42" spans="3:11" x14ac:dyDescent="0.35">
      <c r="C42" s="53">
        <v>26</v>
      </c>
      <c r="D42" s="32">
        <f>D37-D41</f>
        <v>0</v>
      </c>
      <c r="E42" s="35" t="str">
        <f>IF(D42&lt;0,"Error-Negative result not viable; Increase Buyer Cash or Max Assistance","Total Mortgage Write-Down Available")</f>
        <v>Total Mortgage Write-Down Available</v>
      </c>
      <c r="F42" s="34"/>
      <c r="G42" s="58"/>
      <c r="H42" s="59"/>
      <c r="I42" s="59"/>
      <c r="J42" s="59"/>
      <c r="K42" s="60"/>
    </row>
    <row r="43" spans="3:11" x14ac:dyDescent="0.35">
      <c r="C43" s="51">
        <v>27</v>
      </c>
      <c r="D43" s="19">
        <f>D13-D42</f>
        <v>0</v>
      </c>
      <c r="E43" s="20" t="s">
        <v>33</v>
      </c>
      <c r="F43" s="16" t="str">
        <f>IF(D43&lt;0,1,"")</f>
        <v/>
      </c>
      <c r="G43" s="58"/>
      <c r="H43" s="59"/>
      <c r="I43" s="59"/>
      <c r="J43" s="59"/>
      <c r="K43" s="60"/>
    </row>
    <row r="44" spans="3:11" x14ac:dyDescent="0.35">
      <c r="C44" s="52"/>
      <c r="D44" s="7"/>
      <c r="F44" s="16"/>
      <c r="G44" s="58"/>
      <c r="H44" s="59"/>
      <c r="I44" s="59"/>
      <c r="J44" s="59"/>
      <c r="K44" s="60"/>
    </row>
    <row r="45" spans="3:11" x14ac:dyDescent="0.35">
      <c r="C45" s="51">
        <v>28</v>
      </c>
      <c r="D45" s="19" t="e">
        <f>D24+IF((D43/D8)&lt;80%,D43*A16,D43*A18)</f>
        <v>#DIV/0!</v>
      </c>
      <c r="E45" s="20" t="s">
        <v>23</v>
      </c>
      <c r="F45" s="16"/>
      <c r="G45" s="58"/>
      <c r="H45" s="59"/>
      <c r="I45" s="59"/>
      <c r="J45" s="59"/>
      <c r="K45" s="60"/>
    </row>
    <row r="46" spans="3:11" x14ac:dyDescent="0.35">
      <c r="C46" s="52"/>
      <c r="D46" s="7"/>
      <c r="F46" s="16"/>
      <c r="G46" s="58"/>
      <c r="H46" s="59"/>
      <c r="I46" s="59"/>
      <c r="J46" s="59"/>
      <c r="K46" s="60"/>
    </row>
    <row r="47" spans="3:11" x14ac:dyDescent="0.35">
      <c r="C47" s="54">
        <v>29</v>
      </c>
      <c r="D47" s="36" t="e">
        <f>D45/D27*12</f>
        <v>#DIV/0!</v>
      </c>
      <c r="E47" s="37" t="s">
        <v>34</v>
      </c>
      <c r="F47" s="34"/>
      <c r="G47" s="58"/>
      <c r="H47" s="59"/>
      <c r="I47" s="59"/>
      <c r="J47" s="59"/>
      <c r="K47" s="60"/>
    </row>
    <row r="48" spans="3:11" x14ac:dyDescent="0.35">
      <c r="C48" s="52"/>
      <c r="D48" s="7"/>
      <c r="F48" s="16"/>
      <c r="G48" s="66" t="s">
        <v>38</v>
      </c>
      <c r="H48" s="67"/>
      <c r="I48" s="67"/>
      <c r="J48" s="67"/>
      <c r="K48" s="68"/>
    </row>
    <row r="49" spans="1:12" x14ac:dyDescent="0.35">
      <c r="A49" s="38"/>
      <c r="C49" s="51">
        <v>30</v>
      </c>
      <c r="D49" s="39"/>
      <c r="E49" s="20" t="s">
        <v>17</v>
      </c>
      <c r="F49" s="16"/>
      <c r="G49" s="58" t="s">
        <v>20</v>
      </c>
      <c r="H49" s="59"/>
      <c r="I49" s="59"/>
      <c r="J49" s="59"/>
      <c r="K49" s="60"/>
    </row>
    <row r="50" spans="1:12" x14ac:dyDescent="0.35">
      <c r="A50" s="38"/>
      <c r="C50" s="48">
        <v>31</v>
      </c>
      <c r="D50" s="40" t="str">
        <f>IFERROR($D$47/(2*$D$49*70%),"")</f>
        <v/>
      </c>
      <c r="E50" s="28" t="str">
        <f>IF(D50&gt;80%,"Not feasible for a 1-person household at income limit","Approx. Min. AMI for 1-person household")</f>
        <v>Not feasible for a 1-person household at income limit</v>
      </c>
      <c r="F50" s="16">
        <f t="shared" ref="F50:F55" si="0">IF(D50&gt;80%,1,IF(D50&gt;65%,2,3))</f>
        <v>1</v>
      </c>
      <c r="G50" s="58"/>
      <c r="H50" s="59"/>
      <c r="I50" s="59"/>
      <c r="J50" s="59"/>
      <c r="K50" s="60"/>
    </row>
    <row r="51" spans="1:12" x14ac:dyDescent="0.35">
      <c r="A51" s="38"/>
      <c r="C51" s="48">
        <v>32</v>
      </c>
      <c r="D51" s="41" t="str">
        <f>IFERROR($D$47/(2*$D$49*80%),"")</f>
        <v/>
      </c>
      <c r="E51" s="28" t="str">
        <f>IF(D51&gt;80%,"Not feasible for a 2-person household at income limit","Approx. Min. AMI for 2-person household")</f>
        <v>Not feasible for a 2-person household at income limit</v>
      </c>
      <c r="F51" s="16">
        <f t="shared" si="0"/>
        <v>1</v>
      </c>
      <c r="G51" s="58"/>
      <c r="H51" s="59"/>
      <c r="I51" s="59"/>
      <c r="J51" s="59"/>
      <c r="K51" s="60"/>
    </row>
    <row r="52" spans="1:12" x14ac:dyDescent="0.35">
      <c r="A52" s="38"/>
      <c r="C52" s="48">
        <v>33</v>
      </c>
      <c r="D52" s="41" t="str">
        <f>IFERROR($D$47/(2*$D$49*90%),"")</f>
        <v/>
      </c>
      <c r="E52" s="28" t="str">
        <f>IF(D52&gt;80%,"Not feasible for a 3-person household at income limit","Approx. Min. AMI for 3-person household")</f>
        <v>Not feasible for a 3-person household at income limit</v>
      </c>
      <c r="F52" s="16">
        <f t="shared" si="0"/>
        <v>1</v>
      </c>
      <c r="G52" s="58"/>
      <c r="H52" s="59"/>
      <c r="I52" s="59"/>
      <c r="J52" s="59"/>
      <c r="K52" s="60"/>
    </row>
    <row r="53" spans="1:12" x14ac:dyDescent="0.35">
      <c r="A53" s="38"/>
      <c r="C53" s="48">
        <v>34</v>
      </c>
      <c r="D53" s="41" t="str">
        <f>IFERROR($D$47/(2*$D$49*100%),"")</f>
        <v/>
      </c>
      <c r="E53" s="28" t="str">
        <f>IF(D53&gt;80%,"Not feasible for a 4-person household at income limit","Approx. Min. AMI for 4-person household")</f>
        <v>Not feasible for a 4-person household at income limit</v>
      </c>
      <c r="F53" s="16">
        <f t="shared" si="0"/>
        <v>1</v>
      </c>
      <c r="G53" s="58"/>
      <c r="H53" s="59"/>
      <c r="I53" s="59"/>
      <c r="J53" s="59"/>
      <c r="K53" s="60"/>
    </row>
    <row r="54" spans="1:12" x14ac:dyDescent="0.35">
      <c r="A54" s="38"/>
      <c r="C54" s="48">
        <v>35</v>
      </c>
      <c r="D54" s="41" t="str">
        <f>IFERROR($D$47/(2*$D$49*108%),"")</f>
        <v/>
      </c>
      <c r="E54" s="28" t="str">
        <f>IF(D54&gt;80%,"Not feasible for a 5-person household at income limit","Approx. Min. AMI for 5-person household")</f>
        <v>Not feasible for a 5-person household at income limit</v>
      </c>
      <c r="F54" s="16">
        <f t="shared" si="0"/>
        <v>1</v>
      </c>
      <c r="G54" s="58"/>
      <c r="H54" s="59"/>
      <c r="I54" s="59"/>
      <c r="J54" s="59"/>
      <c r="K54" s="60"/>
    </row>
    <row r="55" spans="1:12" ht="15" thickBot="1" x14ac:dyDescent="0.4">
      <c r="A55" s="38"/>
      <c r="C55" s="55">
        <v>36</v>
      </c>
      <c r="D55" s="42" t="str">
        <f>IFERROR($D$47/(2*$D$49*116%),"")</f>
        <v/>
      </c>
      <c r="E55" s="43" t="str">
        <f>IF(D55&gt;80%,"Not feasible for a 6-person household at income limit","Approx. Min. AMI for 6-person household")</f>
        <v>Not feasible for a 6-person household at income limit</v>
      </c>
      <c r="F55" s="44">
        <f t="shared" si="0"/>
        <v>1</v>
      </c>
      <c r="G55" s="61"/>
      <c r="H55" s="62"/>
      <c r="I55" s="62"/>
      <c r="J55" s="62"/>
      <c r="K55" s="63"/>
    </row>
    <row r="56" spans="1:12" x14ac:dyDescent="0.35">
      <c r="B56" s="45"/>
      <c r="C56" s="45"/>
      <c r="D56" s="45"/>
      <c r="E56" s="45"/>
      <c r="F56" s="46"/>
      <c r="G56" s="45"/>
      <c r="H56" s="45"/>
      <c r="I56" s="45"/>
      <c r="J56" s="45"/>
      <c r="K56" s="45"/>
      <c r="L56" s="45"/>
    </row>
    <row r="57" spans="1:12" x14ac:dyDescent="0.35">
      <c r="B57" s="45"/>
      <c r="C57" s="45"/>
      <c r="D57" s="45"/>
      <c r="E57" s="45"/>
      <c r="F57" s="46"/>
      <c r="G57" s="45"/>
      <c r="H57" s="45"/>
      <c r="I57" s="45"/>
      <c r="J57" s="45"/>
      <c r="K57" s="45"/>
      <c r="L57" s="45"/>
    </row>
    <row r="58" spans="1:12" x14ac:dyDescent="0.35">
      <c r="B58" s="45"/>
      <c r="C58" s="45"/>
      <c r="D58" s="45"/>
      <c r="E58" s="45"/>
      <c r="F58" s="46"/>
      <c r="G58" s="45"/>
      <c r="H58" s="45"/>
      <c r="I58" s="45"/>
      <c r="J58" s="45"/>
      <c r="K58" s="45"/>
      <c r="L58" s="45"/>
    </row>
    <row r="59" spans="1:12" x14ac:dyDescent="0.35">
      <c r="B59" s="45"/>
      <c r="C59" s="45"/>
      <c r="D59" s="45"/>
      <c r="E59" s="45"/>
      <c r="F59" s="46"/>
      <c r="G59" s="45"/>
      <c r="H59" s="45"/>
      <c r="I59" s="45"/>
      <c r="J59" s="45"/>
      <c r="K59" s="45"/>
      <c r="L59" s="45"/>
    </row>
    <row r="60" spans="1:12" x14ac:dyDescent="0.35">
      <c r="B60" s="45"/>
      <c r="C60" s="45"/>
      <c r="D60" s="45"/>
      <c r="E60" s="45"/>
      <c r="F60" s="46"/>
      <c r="G60" s="45"/>
      <c r="H60" s="45"/>
      <c r="I60" s="45"/>
      <c r="J60" s="45"/>
      <c r="K60" s="45"/>
      <c r="L60" s="45"/>
    </row>
    <row r="61" spans="1:12" x14ac:dyDescent="0.35">
      <c r="B61" s="45"/>
      <c r="C61" s="45"/>
      <c r="D61" s="45"/>
      <c r="E61" s="45"/>
      <c r="F61" s="46"/>
      <c r="G61" s="45"/>
      <c r="H61" s="45"/>
      <c r="I61" s="45"/>
      <c r="J61" s="45"/>
      <c r="K61" s="45"/>
      <c r="L61" s="45"/>
    </row>
    <row r="62" spans="1:12" x14ac:dyDescent="0.35">
      <c r="B62" s="45"/>
      <c r="C62" s="45"/>
      <c r="D62" s="45"/>
      <c r="E62" s="45"/>
      <c r="F62" s="46"/>
      <c r="G62" s="45"/>
      <c r="H62" s="45"/>
      <c r="I62" s="45"/>
      <c r="J62" s="45"/>
      <c r="K62" s="45"/>
      <c r="L62" s="45"/>
    </row>
    <row r="63" spans="1:12" x14ac:dyDescent="0.35">
      <c r="B63" s="45"/>
      <c r="C63" s="45"/>
      <c r="D63" s="45"/>
      <c r="E63" s="45"/>
      <c r="F63" s="46"/>
      <c r="G63" s="45"/>
      <c r="H63" s="45"/>
      <c r="I63" s="45"/>
      <c r="J63" s="45"/>
      <c r="K63" s="45"/>
      <c r="L63" s="45"/>
    </row>
    <row r="64" spans="1:12" x14ac:dyDescent="0.35">
      <c r="B64" s="45"/>
      <c r="C64" s="45"/>
      <c r="D64" s="45"/>
      <c r="E64" s="45"/>
      <c r="F64" s="46"/>
      <c r="G64" s="45"/>
      <c r="H64" s="45"/>
      <c r="I64" s="45"/>
      <c r="J64" s="45"/>
      <c r="K64" s="45"/>
      <c r="L64" s="45"/>
    </row>
    <row r="65" spans="2:12" x14ac:dyDescent="0.35">
      <c r="B65" s="45"/>
      <c r="C65" s="45"/>
      <c r="D65" s="45"/>
      <c r="E65" s="45"/>
      <c r="F65" s="46"/>
      <c r="G65" s="45"/>
      <c r="H65" s="45"/>
      <c r="I65" s="45"/>
      <c r="J65" s="45"/>
      <c r="K65" s="45"/>
      <c r="L65" s="45"/>
    </row>
    <row r="66" spans="2:12" x14ac:dyDescent="0.35">
      <c r="B66" s="45"/>
      <c r="C66" s="45"/>
      <c r="D66" s="45"/>
      <c r="E66" s="45"/>
      <c r="F66" s="46"/>
      <c r="G66" s="45"/>
      <c r="H66" s="45"/>
      <c r="I66" s="45"/>
      <c r="J66" s="45"/>
      <c r="K66" s="45"/>
      <c r="L66" s="45"/>
    </row>
    <row r="67" spans="2:12" x14ac:dyDescent="0.35">
      <c r="B67" s="45"/>
      <c r="C67" s="45"/>
      <c r="D67" s="45"/>
      <c r="E67" s="45"/>
      <c r="F67" s="46"/>
      <c r="G67" s="45"/>
      <c r="H67" s="45"/>
      <c r="I67" s="45"/>
      <c r="J67" s="45"/>
      <c r="K67" s="45"/>
      <c r="L67" s="45"/>
    </row>
    <row r="68" spans="2:12" x14ac:dyDescent="0.35">
      <c r="B68" s="45"/>
      <c r="C68" s="45"/>
      <c r="D68" s="45"/>
      <c r="E68" s="45"/>
      <c r="F68" s="46"/>
      <c r="G68" s="45"/>
      <c r="H68" s="45"/>
      <c r="I68" s="45"/>
      <c r="J68" s="45"/>
      <c r="K68" s="45"/>
      <c r="L68" s="45"/>
    </row>
    <row r="69" spans="2:12" x14ac:dyDescent="0.35">
      <c r="B69" s="45"/>
      <c r="C69" s="45"/>
      <c r="D69" s="45"/>
      <c r="E69" s="45"/>
      <c r="F69" s="46"/>
      <c r="G69" s="45"/>
      <c r="H69" s="45"/>
      <c r="I69" s="45"/>
      <c r="J69" s="45"/>
      <c r="K69" s="45"/>
      <c r="L69" s="45"/>
    </row>
    <row r="70" spans="2:12" x14ac:dyDescent="0.35">
      <c r="B70" s="45"/>
      <c r="C70" s="45"/>
      <c r="D70" s="45"/>
      <c r="E70" s="45"/>
      <c r="F70" s="46"/>
      <c r="G70" s="45"/>
      <c r="H70" s="45"/>
      <c r="I70" s="45"/>
      <c r="J70" s="45"/>
      <c r="K70" s="45"/>
      <c r="L70" s="45"/>
    </row>
    <row r="71" spans="2:12" x14ac:dyDescent="0.35">
      <c r="B71" s="45"/>
      <c r="C71" s="45"/>
      <c r="D71" s="45"/>
      <c r="E71" s="45"/>
      <c r="F71" s="46"/>
      <c r="G71" s="45"/>
      <c r="H71" s="45"/>
      <c r="I71" s="45"/>
      <c r="J71" s="45"/>
      <c r="K71" s="45"/>
      <c r="L71" s="45"/>
    </row>
    <row r="72" spans="2:12" x14ac:dyDescent="0.35">
      <c r="B72" s="45"/>
      <c r="C72" s="45"/>
      <c r="D72" s="45"/>
      <c r="E72" s="45"/>
      <c r="F72" s="46"/>
      <c r="G72" s="45"/>
      <c r="H72" s="45"/>
      <c r="I72" s="45"/>
      <c r="J72" s="45"/>
      <c r="K72" s="45"/>
      <c r="L72" s="45"/>
    </row>
    <row r="73" spans="2:12" x14ac:dyDescent="0.35">
      <c r="B73" s="45"/>
      <c r="C73" s="45"/>
      <c r="D73" s="45"/>
      <c r="E73" s="45"/>
      <c r="F73" s="46"/>
      <c r="G73" s="45"/>
      <c r="H73" s="45"/>
      <c r="I73" s="45"/>
      <c r="J73" s="45"/>
      <c r="K73" s="45"/>
      <c r="L73" s="45"/>
    </row>
    <row r="74" spans="2:12" x14ac:dyDescent="0.35">
      <c r="B74" s="45"/>
      <c r="C74" s="45"/>
      <c r="D74" s="45"/>
      <c r="E74" s="45"/>
      <c r="F74" s="46"/>
      <c r="G74" s="45"/>
      <c r="H74" s="45"/>
      <c r="I74" s="45"/>
      <c r="J74" s="45"/>
      <c r="K74" s="45"/>
      <c r="L74" s="45"/>
    </row>
    <row r="75" spans="2:12" x14ac:dyDescent="0.35">
      <c r="B75" s="45"/>
      <c r="C75" s="45"/>
      <c r="D75" s="45"/>
      <c r="E75" s="45"/>
      <c r="F75" s="46"/>
      <c r="G75" s="45"/>
      <c r="H75" s="45"/>
      <c r="I75" s="45"/>
      <c r="J75" s="45"/>
      <c r="K75" s="45"/>
      <c r="L75" s="45"/>
    </row>
    <row r="76" spans="2:12" x14ac:dyDescent="0.35">
      <c r="B76" s="45"/>
      <c r="C76" s="45"/>
      <c r="D76" s="45"/>
      <c r="E76" s="45"/>
      <c r="F76" s="46"/>
      <c r="G76" s="45"/>
      <c r="H76" s="45"/>
      <c r="I76" s="45"/>
      <c r="J76" s="45"/>
      <c r="K76" s="45"/>
      <c r="L76" s="45"/>
    </row>
    <row r="77" spans="2:12" x14ac:dyDescent="0.35">
      <c r="B77" s="45"/>
      <c r="C77" s="45"/>
      <c r="D77" s="45"/>
      <c r="E77" s="45"/>
      <c r="F77" s="46"/>
      <c r="G77" s="45"/>
      <c r="H77" s="45"/>
      <c r="I77" s="45"/>
      <c r="J77" s="45"/>
      <c r="K77" s="45"/>
      <c r="L77" s="45"/>
    </row>
    <row r="78" spans="2:12" x14ac:dyDescent="0.35">
      <c r="B78" s="45"/>
      <c r="C78" s="45"/>
      <c r="D78" s="45"/>
      <c r="E78" s="45"/>
      <c r="F78" s="46"/>
      <c r="G78" s="45"/>
      <c r="H78" s="45"/>
      <c r="I78" s="45"/>
      <c r="J78" s="45"/>
      <c r="K78" s="45"/>
      <c r="L78" s="45"/>
    </row>
    <row r="79" spans="2:12" x14ac:dyDescent="0.35">
      <c r="B79" s="45"/>
      <c r="C79" s="45"/>
      <c r="D79" s="45"/>
      <c r="E79" s="45"/>
      <c r="F79" s="46"/>
      <c r="G79" s="45"/>
      <c r="H79" s="45"/>
      <c r="I79" s="45"/>
      <c r="J79" s="45"/>
      <c r="K79" s="45"/>
      <c r="L79" s="45"/>
    </row>
    <row r="80" spans="2:12" x14ac:dyDescent="0.35">
      <c r="B80" s="45"/>
      <c r="C80" s="45"/>
      <c r="D80" s="45"/>
      <c r="E80" s="45"/>
      <c r="F80" s="46"/>
      <c r="G80" s="45"/>
      <c r="H80" s="45"/>
      <c r="I80" s="45"/>
      <c r="J80" s="45"/>
      <c r="K80" s="45"/>
      <c r="L80" s="45"/>
    </row>
    <row r="81" spans="2:12" x14ac:dyDescent="0.35">
      <c r="B81" s="45"/>
      <c r="C81" s="45"/>
      <c r="D81" s="45"/>
      <c r="E81" s="45"/>
      <c r="F81" s="46"/>
      <c r="G81" s="45"/>
      <c r="H81" s="45"/>
      <c r="I81" s="45"/>
      <c r="J81" s="45"/>
      <c r="K81" s="45"/>
      <c r="L81" s="45"/>
    </row>
    <row r="82" spans="2:12" x14ac:dyDescent="0.35">
      <c r="B82" s="45"/>
      <c r="C82" s="45"/>
      <c r="D82" s="45"/>
      <c r="E82" s="45"/>
      <c r="F82" s="46"/>
      <c r="G82" s="45"/>
      <c r="H82" s="45"/>
      <c r="I82" s="45"/>
      <c r="J82" s="45"/>
      <c r="K82" s="45"/>
      <c r="L82" s="45"/>
    </row>
    <row r="83" spans="2:12" x14ac:dyDescent="0.35">
      <c r="B83" s="45"/>
      <c r="C83" s="45"/>
      <c r="D83" s="45"/>
      <c r="E83" s="45"/>
      <c r="F83" s="46"/>
      <c r="G83" s="45"/>
      <c r="H83" s="45"/>
      <c r="I83" s="45"/>
      <c r="J83" s="45"/>
      <c r="K83" s="45"/>
      <c r="L83" s="45"/>
    </row>
    <row r="84" spans="2:12" x14ac:dyDescent="0.35">
      <c r="B84" s="45"/>
      <c r="C84" s="45"/>
      <c r="D84" s="45"/>
      <c r="E84" s="45"/>
      <c r="F84" s="46"/>
      <c r="G84" s="45"/>
      <c r="H84" s="45"/>
      <c r="I84" s="45"/>
      <c r="J84" s="45"/>
      <c r="K84" s="45"/>
      <c r="L84" s="45"/>
    </row>
    <row r="85" spans="2:12" x14ac:dyDescent="0.35">
      <c r="B85" s="45"/>
      <c r="C85" s="45"/>
      <c r="D85" s="45"/>
      <c r="E85" s="45"/>
      <c r="F85" s="46"/>
      <c r="G85" s="45"/>
      <c r="H85" s="45"/>
      <c r="I85" s="45"/>
      <c r="J85" s="45"/>
      <c r="K85" s="45"/>
      <c r="L85" s="45"/>
    </row>
    <row r="86" spans="2:12" x14ac:dyDescent="0.35">
      <c r="B86" s="45"/>
      <c r="C86" s="45"/>
      <c r="D86" s="45"/>
      <c r="E86" s="45"/>
      <c r="F86" s="46"/>
      <c r="G86" s="45"/>
      <c r="H86" s="45"/>
      <c r="I86" s="45"/>
      <c r="J86" s="45"/>
      <c r="K86" s="45"/>
      <c r="L86" s="45"/>
    </row>
    <row r="87" spans="2:12" x14ac:dyDescent="0.35">
      <c r="B87" s="45"/>
      <c r="C87" s="45"/>
      <c r="D87" s="45"/>
      <c r="E87" s="45"/>
      <c r="F87" s="46"/>
      <c r="G87" s="45"/>
      <c r="H87" s="45"/>
      <c r="I87" s="45"/>
      <c r="J87" s="45"/>
      <c r="K87" s="45"/>
      <c r="L87" s="45"/>
    </row>
    <row r="88" spans="2:12" x14ac:dyDescent="0.35">
      <c r="B88" s="45"/>
      <c r="C88" s="45"/>
      <c r="D88" s="45"/>
      <c r="E88" s="45"/>
      <c r="F88" s="46"/>
      <c r="G88" s="45"/>
      <c r="H88" s="45"/>
      <c r="I88" s="45"/>
      <c r="J88" s="45"/>
      <c r="K88" s="45"/>
      <c r="L88" s="45"/>
    </row>
    <row r="89" spans="2:12" x14ac:dyDescent="0.35">
      <c r="B89" s="45"/>
      <c r="C89" s="45"/>
      <c r="D89" s="45"/>
      <c r="E89" s="45"/>
      <c r="F89" s="46"/>
      <c r="G89" s="45"/>
      <c r="H89" s="45"/>
      <c r="I89" s="45"/>
      <c r="J89" s="45"/>
      <c r="K89" s="45"/>
      <c r="L89" s="45"/>
    </row>
    <row r="90" spans="2:12" x14ac:dyDescent="0.35">
      <c r="B90" s="45"/>
      <c r="C90" s="45"/>
      <c r="D90" s="45"/>
      <c r="E90" s="45"/>
      <c r="F90" s="46"/>
      <c r="G90" s="45"/>
      <c r="H90" s="45"/>
      <c r="I90" s="45"/>
      <c r="J90" s="45"/>
      <c r="K90" s="45"/>
      <c r="L90" s="45"/>
    </row>
    <row r="91" spans="2:12" x14ac:dyDescent="0.35">
      <c r="B91" s="45"/>
      <c r="C91" s="45"/>
      <c r="D91" s="45"/>
      <c r="E91" s="45"/>
      <c r="F91" s="46"/>
      <c r="G91" s="45"/>
      <c r="H91" s="45"/>
      <c r="I91" s="45"/>
      <c r="J91" s="45"/>
      <c r="K91" s="45"/>
      <c r="L91" s="45"/>
    </row>
    <row r="92" spans="2:12" x14ac:dyDescent="0.35">
      <c r="B92" s="45"/>
      <c r="C92" s="45"/>
      <c r="D92" s="45"/>
      <c r="E92" s="45"/>
      <c r="F92" s="46"/>
      <c r="G92" s="45"/>
      <c r="H92" s="45"/>
      <c r="I92" s="45"/>
      <c r="J92" s="45"/>
      <c r="K92" s="45"/>
      <c r="L92" s="45"/>
    </row>
    <row r="93" spans="2:12" x14ac:dyDescent="0.35">
      <c r="B93" s="45"/>
      <c r="C93" s="45"/>
      <c r="D93" s="45"/>
      <c r="E93" s="45"/>
      <c r="F93" s="46"/>
      <c r="G93" s="45"/>
      <c r="H93" s="45"/>
      <c r="I93" s="45"/>
      <c r="J93" s="45"/>
      <c r="K93" s="45"/>
      <c r="L93" s="45"/>
    </row>
    <row r="94" spans="2:12" x14ac:dyDescent="0.35">
      <c r="B94" s="45"/>
      <c r="C94" s="45"/>
      <c r="D94" s="45"/>
      <c r="E94" s="45"/>
      <c r="F94" s="46"/>
      <c r="G94" s="45"/>
      <c r="H94" s="45"/>
      <c r="I94" s="45"/>
      <c r="J94" s="45"/>
      <c r="K94" s="45"/>
      <c r="L94" s="45"/>
    </row>
  </sheetData>
  <sheetProtection sheet="1" objects="1" scenarios="1"/>
  <mergeCells count="52">
    <mergeCell ref="C29:E29"/>
    <mergeCell ref="C34:E34"/>
    <mergeCell ref="G8:K8"/>
    <mergeCell ref="G9:K9"/>
    <mergeCell ref="G10:K10"/>
    <mergeCell ref="G11:K11"/>
    <mergeCell ref="G12:K12"/>
    <mergeCell ref="G13:K13"/>
    <mergeCell ref="G14:K14"/>
    <mergeCell ref="G15:K15"/>
    <mergeCell ref="G16:K16"/>
    <mergeCell ref="G17:K17"/>
    <mergeCell ref="G18:K18"/>
    <mergeCell ref="G19:K19"/>
    <mergeCell ref="G20:K20"/>
    <mergeCell ref="G21:K21"/>
    <mergeCell ref="G22:K22"/>
    <mergeCell ref="G23:K23"/>
    <mergeCell ref="G24:K24"/>
    <mergeCell ref="G25:K25"/>
    <mergeCell ref="G26:K26"/>
    <mergeCell ref="G27:K27"/>
    <mergeCell ref="G28:K28"/>
    <mergeCell ref="G29:K29"/>
    <mergeCell ref="G30:K30"/>
    <mergeCell ref="G31:K31"/>
    <mergeCell ref="G41:K41"/>
    <mergeCell ref="G42:K42"/>
    <mergeCell ref="G43:K43"/>
    <mergeCell ref="G32:K32"/>
    <mergeCell ref="G33:K33"/>
    <mergeCell ref="G34:K34"/>
    <mergeCell ref="G35:K35"/>
    <mergeCell ref="G38:K38"/>
    <mergeCell ref="G36:K36"/>
    <mergeCell ref="G37:K37"/>
    <mergeCell ref="G54:K54"/>
    <mergeCell ref="G55:K55"/>
    <mergeCell ref="G6:K6"/>
    <mergeCell ref="F7:K7"/>
    <mergeCell ref="G49:K49"/>
    <mergeCell ref="G50:K50"/>
    <mergeCell ref="G51:K51"/>
    <mergeCell ref="G52:K52"/>
    <mergeCell ref="G53:K53"/>
    <mergeCell ref="G44:K44"/>
    <mergeCell ref="G45:K45"/>
    <mergeCell ref="G46:K46"/>
    <mergeCell ref="G47:K47"/>
    <mergeCell ref="G48:K48"/>
    <mergeCell ref="G39:K39"/>
    <mergeCell ref="G40:K40"/>
  </mergeCells>
  <conditionalFormatting sqref="E9">
    <cfRule type="expression" dxfId="4" priority="3">
      <formula>D9&lt;=0</formula>
    </cfRule>
  </conditionalFormatting>
  <conditionalFormatting sqref="E16">
    <cfRule type="expression" dxfId="3" priority="2">
      <formula>D16&lt;=0</formula>
    </cfRule>
  </conditionalFormatting>
  <conditionalFormatting sqref="E18">
    <cfRule type="expression" dxfId="2" priority="19">
      <formula>NOT($D$18=30)</formula>
    </cfRule>
  </conditionalFormatting>
  <conditionalFormatting sqref="E21:E22">
    <cfRule type="expression" dxfId="1" priority="1">
      <formula>D21&lt;=0</formula>
    </cfRule>
  </conditionalFormatting>
  <conditionalFormatting sqref="E42">
    <cfRule type="expression" dxfId="0" priority="13">
      <formula>$D$42&lt;0</formula>
    </cfRule>
  </conditionalFormatting>
  <conditionalFormatting sqref="E50:E55">
    <cfRule type="iconSet" priority="16">
      <iconSet iconSet="3Symbols">
        <cfvo type="percent" val="0"/>
        <cfvo type="percent" val="33"/>
        <cfvo type="percent" val="67"/>
      </iconSet>
    </cfRule>
  </conditionalFormatting>
  <conditionalFormatting sqref="F8:F9">
    <cfRule type="iconSet" priority="6">
      <iconSet iconSet="3Symbols" showValue="0">
        <cfvo type="percent" val="0"/>
        <cfvo type="num" val="2"/>
        <cfvo type="num" val="3"/>
      </iconSet>
    </cfRule>
  </conditionalFormatting>
  <conditionalFormatting sqref="F16">
    <cfRule type="iconSet" priority="5">
      <iconSet iconSet="3Symbols" showValue="0">
        <cfvo type="percent" val="0"/>
        <cfvo type="num" val="2"/>
        <cfvo type="num" val="3"/>
      </iconSet>
    </cfRule>
  </conditionalFormatting>
  <conditionalFormatting sqref="F21:F22">
    <cfRule type="iconSet" priority="11">
      <iconSet iconSet="3Symbols" showValue="0">
        <cfvo type="percent" val="0"/>
        <cfvo type="num" val="2"/>
        <cfvo type="num" val="3"/>
      </iconSet>
    </cfRule>
  </conditionalFormatting>
  <conditionalFormatting sqref="F50:F55">
    <cfRule type="iconSet" priority="14">
      <iconSet iconSet="3Symbols" showValue="0">
        <cfvo type="percent" val="0"/>
        <cfvo type="num" val="2"/>
        <cfvo type="num" val="3"/>
      </iconSet>
    </cfRule>
  </conditionalFormatting>
  <hyperlinks>
    <hyperlink ref="G16" r:id="rId1" xr:uid="{9B43598C-0356-492D-B522-56A3CD69AB62}"/>
    <hyperlink ref="G48:K48" r:id="rId2" display="HOME Income Limits" xr:uid="{2B09BCE6-E9B2-44A6-85C7-0941611E2F35}"/>
  </hyperlinks>
  <pageMargins left="0.5" right="0.5" top="0.5" bottom="0.5" header="0.3" footer="0.3"/>
  <pageSetup scale="72" orientation="portrait" horizontalDpi="1200" verticalDpi="1200" r:id="rId3"/>
  <headerFooter>
    <oddFooter>&amp;L&amp;"Calibri,Regular"&amp;11HOME Homebuyer Program Feasibility Tool&amp;C&amp;"-,Regular"&amp;11TDA Consulting for HUD&amp;R&amp;"-,Regular"&amp;11Rev. 08.27.2022</oddFooter>
  </headerFooter>
  <drawing r:id="rId4"/>
  <extLst>
    <ext xmlns:x14="http://schemas.microsoft.com/office/spreadsheetml/2009/9/main" uri="{78C0D931-6437-407d-A8EE-F0AAD7539E65}">
      <x14:conditionalFormattings>
        <x14:conditionalFormatting xmlns:xm="http://schemas.microsoft.com/office/excel/2006/main">
          <x14:cfRule type="iconSet" priority="7" id="{7DB4016F-6B9D-4307-B5A9-B854021839A9}">
            <x14:iconSet iconSet="3Symbols" showValue="0" custom="1">
              <x14:cfvo type="percent">
                <xm:f>0</xm:f>
              </x14:cfvo>
              <x14:cfvo type="num">
                <xm:f>2</xm:f>
              </x14:cfvo>
              <x14:cfvo type="num">
                <xm:f>3</xm:f>
              </x14:cfvo>
              <x14:cfIcon iconSet="NoIcons" iconId="0"/>
              <x14:cfIcon iconSet="3Symbols" iconId="1"/>
              <x14:cfIcon iconSet="NoIcons" iconId="0"/>
            </x14:iconSet>
          </x14:cfRule>
          <xm:sqref>F12</xm:sqref>
        </x14:conditionalFormatting>
        <x14:conditionalFormatting xmlns:xm="http://schemas.microsoft.com/office/excel/2006/main">
          <x14:cfRule type="iconSet" priority="9" id="{A618B5FA-2EB7-48C4-BB1D-6ACB3E093F29}">
            <x14:iconSet iconSet="3Symbols" showValue="0" custom="1">
              <x14:cfvo type="percent">
                <xm:f>0</xm:f>
              </x14:cfvo>
              <x14:cfvo type="num">
                <xm:f>2</xm:f>
              </x14:cfvo>
              <x14:cfvo type="num">
                <xm:f>3</xm:f>
              </x14:cfvo>
              <x14:cfIcon iconSet="NoIcons" iconId="0"/>
              <x14:cfIcon iconSet="3Symbols" iconId="1"/>
              <x14:cfIcon iconSet="NoIcons" iconId="0"/>
            </x14:iconSet>
          </x14:cfRule>
          <xm:sqref>F18</xm:sqref>
        </x14:conditionalFormatting>
        <x14:conditionalFormatting xmlns:xm="http://schemas.microsoft.com/office/excel/2006/main">
          <x14:cfRule type="iconSet" priority="10" id="{A52ADF39-6EF1-4A69-AB0F-B7CBEA23C64D}">
            <x14:iconSet iconSet="3Symbols" showValue="0" custom="1">
              <x14:cfvo type="percent">
                <xm:f>0</xm:f>
              </x14:cfvo>
              <x14:cfvo type="num">
                <xm:f>2</xm:f>
              </x14:cfvo>
              <x14:cfvo type="num">
                <xm:f>3</xm:f>
              </x14:cfvo>
              <x14:cfIcon iconSet="3Symbols" iconId="0"/>
              <x14:cfIcon iconSet="NoIcons" iconId="0"/>
              <x14:cfIcon iconSet="NoIcons" iconId="0"/>
            </x14:iconSet>
          </x14:cfRule>
          <xm:sqref>F43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Version Notes</vt:lpstr>
      <vt:lpstr>General Instructions</vt:lpstr>
      <vt:lpstr>Program Affordability Range</vt:lpstr>
      <vt:lpstr>'General Instructions'!Print_Area</vt:lpstr>
      <vt:lpstr>'Program Affordability Range'!Print_Area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Hughes</dc:creator>
  <cp:lastModifiedBy>Stephen S. Lathom</cp:lastModifiedBy>
  <cp:lastPrinted>2023-08-27T21:44:02Z</cp:lastPrinted>
  <dcterms:created xsi:type="dcterms:W3CDTF">2022-06-27T15:02:11Z</dcterms:created>
  <dcterms:modified xsi:type="dcterms:W3CDTF">2024-01-03T21:43:50Z</dcterms:modified>
</cp:coreProperties>
</file>